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ichal/Dropbox/! Inbox/2020-12-16 - Blog ART - Szablon budżet 2021/"/>
    </mc:Choice>
  </mc:AlternateContent>
  <xr:revisionPtr revIDLastSave="0" documentId="13_ncr:1_{BD9E9798-ACB4-2A48-B585-ADE0C38FBACC}" xr6:coauthVersionLast="46" xr6:coauthVersionMax="46" xr10:uidLastSave="{00000000-0000-0000-0000-000000000000}"/>
  <bookViews>
    <workbookView xWindow="0" yWindow="500" windowWidth="35840" windowHeight="20900" activeTab="4" xr2:uid="{00000000-000D-0000-FFFF-FFFF00000000}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9" i="4" l="1"/>
  <c r="M77" i="4" l="1"/>
  <c r="B29" i="1" l="1"/>
  <c r="D20" i="1"/>
  <c r="E29" i="1"/>
  <c r="I241" i="33" l="1"/>
  <c r="D58" i="4"/>
  <c r="K52" i="33" s="1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I229" i="33"/>
  <c r="I217" i="33"/>
  <c r="I205" i="33"/>
  <c r="I193" i="33"/>
  <c r="I181" i="33"/>
  <c r="I169" i="33"/>
  <c r="I157" i="33"/>
  <c r="I145" i="33"/>
  <c r="I133" i="33"/>
  <c r="I121" i="33"/>
  <c r="I109" i="33"/>
  <c r="I97" i="33"/>
  <c r="I85" i="33"/>
  <c r="I73" i="33"/>
  <c r="I51" i="33"/>
  <c r="D2" i="1"/>
  <c r="C48" i="34"/>
  <c r="C10" i="34"/>
  <c r="J44" i="33"/>
  <c r="I251" i="33"/>
  <c r="I250" i="33"/>
  <c r="I249" i="33"/>
  <c r="I248" i="33"/>
  <c r="I247" i="33"/>
  <c r="I246" i="33"/>
  <c r="I245" i="33"/>
  <c r="I244" i="33"/>
  <c r="I243" i="33"/>
  <c r="I242" i="33"/>
  <c r="I239" i="33"/>
  <c r="I238" i="33"/>
  <c r="I237" i="33"/>
  <c r="I236" i="33"/>
  <c r="I235" i="33"/>
  <c r="I234" i="33"/>
  <c r="I233" i="33"/>
  <c r="I232" i="33"/>
  <c r="I231" i="33"/>
  <c r="I230" i="33"/>
  <c r="I227" i="33" l="1"/>
  <c r="I226" i="33"/>
  <c r="I225" i="33"/>
  <c r="I224" i="33"/>
  <c r="I223" i="33"/>
  <c r="I222" i="33"/>
  <c r="I221" i="33"/>
  <c r="I220" i="33"/>
  <c r="I219" i="33"/>
  <c r="I218" i="33"/>
  <c r="I215" i="33"/>
  <c r="I214" i="33"/>
  <c r="I213" i="33"/>
  <c r="I212" i="33"/>
  <c r="I211" i="33"/>
  <c r="I210" i="33"/>
  <c r="I209" i="33"/>
  <c r="I208" i="33"/>
  <c r="I207" i="33"/>
  <c r="I206" i="33"/>
  <c r="I203" i="33"/>
  <c r="I202" i="33"/>
  <c r="I201" i="33"/>
  <c r="I200" i="33"/>
  <c r="I199" i="33"/>
  <c r="I198" i="33"/>
  <c r="I197" i="33"/>
  <c r="I196" i="33"/>
  <c r="I195" i="33"/>
  <c r="I194" i="33"/>
  <c r="I191" i="33"/>
  <c r="I190" i="33"/>
  <c r="I189" i="33"/>
  <c r="I188" i="33"/>
  <c r="I187" i="33"/>
  <c r="I186" i="33"/>
  <c r="I185" i="33"/>
  <c r="I184" i="33"/>
  <c r="I183" i="33"/>
  <c r="I182" i="33"/>
  <c r="I179" i="33"/>
  <c r="I178" i="33"/>
  <c r="I177" i="33"/>
  <c r="I176" i="33"/>
  <c r="I175" i="33"/>
  <c r="I174" i="33"/>
  <c r="I173" i="33"/>
  <c r="I172" i="33"/>
  <c r="I171" i="33"/>
  <c r="I170" i="33"/>
  <c r="I167" i="33"/>
  <c r="I166" i="33"/>
  <c r="I165" i="33"/>
  <c r="I164" i="33"/>
  <c r="I163" i="33"/>
  <c r="I162" i="33"/>
  <c r="I161" i="33"/>
  <c r="I160" i="33"/>
  <c r="I159" i="33"/>
  <c r="I158" i="33"/>
  <c r="I155" i="33"/>
  <c r="I154" i="33"/>
  <c r="I153" i="33"/>
  <c r="I152" i="33"/>
  <c r="I151" i="33"/>
  <c r="I150" i="33"/>
  <c r="I149" i="33"/>
  <c r="I148" i="33"/>
  <c r="I147" i="33"/>
  <c r="I146" i="33"/>
  <c r="I143" i="33"/>
  <c r="I142" i="33"/>
  <c r="I141" i="33"/>
  <c r="I140" i="33"/>
  <c r="I139" i="33"/>
  <c r="I138" i="33"/>
  <c r="I137" i="33"/>
  <c r="I136" i="33"/>
  <c r="I135" i="33"/>
  <c r="I134" i="33"/>
  <c r="I131" i="33"/>
  <c r="I130" i="33"/>
  <c r="I129" i="33"/>
  <c r="I128" i="33"/>
  <c r="I127" i="33"/>
  <c r="I126" i="33"/>
  <c r="I125" i="33"/>
  <c r="I124" i="33"/>
  <c r="I123" i="33"/>
  <c r="I122" i="33"/>
  <c r="I119" i="33"/>
  <c r="I118" i="33"/>
  <c r="I117" i="33"/>
  <c r="I116" i="33"/>
  <c r="I115" i="33"/>
  <c r="I114" i="33"/>
  <c r="I113" i="33"/>
  <c r="I112" i="33"/>
  <c r="I111" i="33"/>
  <c r="I110" i="33"/>
  <c r="I107" i="33"/>
  <c r="I106" i="33"/>
  <c r="I105" i="33"/>
  <c r="I104" i="33"/>
  <c r="I103" i="33"/>
  <c r="I102" i="33"/>
  <c r="I101" i="33"/>
  <c r="I100" i="33"/>
  <c r="I99" i="33"/>
  <c r="I98" i="33"/>
  <c r="I95" i="33"/>
  <c r="I94" i="33"/>
  <c r="I93" i="33"/>
  <c r="I92" i="33"/>
  <c r="I91" i="33"/>
  <c r="I90" i="33"/>
  <c r="I89" i="33"/>
  <c r="I88" i="33"/>
  <c r="I87" i="33"/>
  <c r="I86" i="33"/>
  <c r="I83" i="33"/>
  <c r="I82" i="33"/>
  <c r="I81" i="33"/>
  <c r="I80" i="33"/>
  <c r="I79" i="33"/>
  <c r="I78" i="33"/>
  <c r="I77" i="33"/>
  <c r="I76" i="33"/>
  <c r="I75" i="33"/>
  <c r="I74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P67" i="34" l="1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C44" i="34"/>
  <c r="I69" i="34" l="1"/>
  <c r="P69" i="34"/>
  <c r="F69" i="34"/>
  <c r="O69" i="34"/>
  <c r="K69" i="34"/>
  <c r="L69" i="34"/>
  <c r="G69" i="34"/>
  <c r="M69" i="34"/>
  <c r="E69" i="34"/>
  <c r="H69" i="34"/>
  <c r="J69" i="34"/>
  <c r="N69" i="34"/>
  <c r="C69" i="34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3" i="33"/>
  <c r="K54" i="33"/>
  <c r="D2" i="32" l="1"/>
  <c r="G1" i="32" s="1"/>
  <c r="D2" i="31"/>
  <c r="G1" i="31" s="1"/>
  <c r="D2" i="30"/>
  <c r="G1" i="30" s="1"/>
  <c r="D2" i="29"/>
  <c r="G1" i="29" s="1"/>
  <c r="D2" i="28"/>
  <c r="G1" i="28" s="1"/>
  <c r="D2" i="27"/>
  <c r="G1" i="27" s="1"/>
  <c r="D2" i="26"/>
  <c r="G1" i="26" s="1"/>
  <c r="D2" i="25"/>
  <c r="G1" i="25" s="1"/>
  <c r="D2" i="24"/>
  <c r="G1" i="24" s="1"/>
  <c r="D2" i="23"/>
  <c r="G1" i="23" s="1"/>
  <c r="D2" i="22"/>
  <c r="G1" i="22" s="1"/>
  <c r="D2" i="4"/>
  <c r="G1" i="4" s="1"/>
  <c r="D80" i="4"/>
  <c r="K74" i="33" s="1"/>
  <c r="D80" i="22"/>
  <c r="F80" i="22" s="1"/>
  <c r="D248" i="4"/>
  <c r="K242" i="33" s="1"/>
  <c r="D248" i="22"/>
  <c r="L242" i="33" s="1"/>
  <c r="D248" i="23"/>
  <c r="M242" i="33" s="1"/>
  <c r="D248" i="24"/>
  <c r="N242" i="33" s="1"/>
  <c r="D248" i="25"/>
  <c r="O242" i="33" s="1"/>
  <c r="D248" i="26"/>
  <c r="P242" i="33" s="1"/>
  <c r="D248" i="27"/>
  <c r="Q242" i="33" s="1"/>
  <c r="D248" i="28"/>
  <c r="R242" i="33" s="1"/>
  <c r="D248" i="29"/>
  <c r="S242" i="33" s="1"/>
  <c r="D248" i="30"/>
  <c r="T242" i="33" s="1"/>
  <c r="D248" i="31"/>
  <c r="U242" i="33" s="1"/>
  <c r="D248" i="32"/>
  <c r="V242" i="33" s="1"/>
  <c r="D249" i="4"/>
  <c r="K243" i="33" s="1"/>
  <c r="D249" i="22"/>
  <c r="L243" i="33" s="1"/>
  <c r="D249" i="23"/>
  <c r="M243" i="33" s="1"/>
  <c r="D249" i="24"/>
  <c r="N243" i="33" s="1"/>
  <c r="D249" i="25"/>
  <c r="O243" i="33" s="1"/>
  <c r="D249" i="26"/>
  <c r="P243" i="33" s="1"/>
  <c r="D249" i="27"/>
  <c r="Q243" i="33" s="1"/>
  <c r="D249" i="28"/>
  <c r="R243" i="33" s="1"/>
  <c r="D249" i="29"/>
  <c r="S243" i="33" s="1"/>
  <c r="D249" i="30"/>
  <c r="T243" i="33" s="1"/>
  <c r="D249" i="31"/>
  <c r="U243" i="33" s="1"/>
  <c r="D249" i="32"/>
  <c r="V243" i="33" s="1"/>
  <c r="D250" i="4"/>
  <c r="K244" i="33" s="1"/>
  <c r="D250" i="22"/>
  <c r="L244" i="33" s="1"/>
  <c r="D250" i="23"/>
  <c r="M244" i="33" s="1"/>
  <c r="D250" i="24"/>
  <c r="N244" i="33" s="1"/>
  <c r="D250" i="25"/>
  <c r="O244" i="33" s="1"/>
  <c r="D250" i="26"/>
  <c r="P244" i="33" s="1"/>
  <c r="D250" i="27"/>
  <c r="Q244" i="33" s="1"/>
  <c r="D250" i="28"/>
  <c r="R244" i="33" s="1"/>
  <c r="D250" i="29"/>
  <c r="S244" i="33" s="1"/>
  <c r="D250" i="30"/>
  <c r="T244" i="33" s="1"/>
  <c r="D250" i="31"/>
  <c r="U244" i="33" s="1"/>
  <c r="D250" i="32"/>
  <c r="V244" i="33" s="1"/>
  <c r="D251" i="4"/>
  <c r="K245" i="33" s="1"/>
  <c r="D251" i="22"/>
  <c r="L245" i="33" s="1"/>
  <c r="D251" i="23"/>
  <c r="M245" i="33" s="1"/>
  <c r="D251" i="24"/>
  <c r="N245" i="33" s="1"/>
  <c r="D251" i="25"/>
  <c r="O245" i="33" s="1"/>
  <c r="D251" i="26"/>
  <c r="P245" i="33" s="1"/>
  <c r="D251" i="27"/>
  <c r="Q245" i="33" s="1"/>
  <c r="D251" i="28"/>
  <c r="R245" i="33" s="1"/>
  <c r="D251" i="29"/>
  <c r="S245" i="33" s="1"/>
  <c r="D251" i="30"/>
  <c r="T245" i="33" s="1"/>
  <c r="D251" i="31"/>
  <c r="U245" i="33" s="1"/>
  <c r="D251" i="32"/>
  <c r="V245" i="33" s="1"/>
  <c r="D252" i="4"/>
  <c r="K246" i="33" s="1"/>
  <c r="D252" i="22"/>
  <c r="L246" i="33" s="1"/>
  <c r="D252" i="23"/>
  <c r="M246" i="33" s="1"/>
  <c r="D252" i="24"/>
  <c r="N246" i="33" s="1"/>
  <c r="D252" i="25"/>
  <c r="O246" i="33" s="1"/>
  <c r="D252" i="26"/>
  <c r="P246" i="33" s="1"/>
  <c r="D252" i="27"/>
  <c r="Q246" i="33" s="1"/>
  <c r="D252" i="28"/>
  <c r="R246" i="33" s="1"/>
  <c r="D252" i="29"/>
  <c r="S246" i="33" s="1"/>
  <c r="D252" i="30"/>
  <c r="T246" i="33" s="1"/>
  <c r="D252" i="31"/>
  <c r="U246" i="33" s="1"/>
  <c r="D252" i="32"/>
  <c r="V246" i="33" s="1"/>
  <c r="D253" i="4"/>
  <c r="K247" i="33" s="1"/>
  <c r="D253" i="22"/>
  <c r="L247" i="33" s="1"/>
  <c r="D253" i="23"/>
  <c r="M247" i="33" s="1"/>
  <c r="D253" i="24"/>
  <c r="N247" i="33" s="1"/>
  <c r="D253" i="25"/>
  <c r="O247" i="33" s="1"/>
  <c r="D253" i="26"/>
  <c r="P247" i="33" s="1"/>
  <c r="D253" i="27"/>
  <c r="Q247" i="33" s="1"/>
  <c r="D253" i="28"/>
  <c r="R247" i="33" s="1"/>
  <c r="D253" i="29"/>
  <c r="S247" i="33" s="1"/>
  <c r="D253" i="30"/>
  <c r="T247" i="33" s="1"/>
  <c r="D253" i="31"/>
  <c r="U247" i="33" s="1"/>
  <c r="D253" i="32"/>
  <c r="V247" i="33" s="1"/>
  <c r="D254" i="4"/>
  <c r="K248" i="33" s="1"/>
  <c r="D254" i="22"/>
  <c r="L248" i="33" s="1"/>
  <c r="D254" i="23"/>
  <c r="M248" i="33" s="1"/>
  <c r="D254" i="24"/>
  <c r="N248" i="33" s="1"/>
  <c r="D254" i="25"/>
  <c r="O248" i="33" s="1"/>
  <c r="D254" i="26"/>
  <c r="P248" i="33" s="1"/>
  <c r="D254" i="27"/>
  <c r="Q248" i="33" s="1"/>
  <c r="D254" i="28"/>
  <c r="R248" i="33" s="1"/>
  <c r="D254" i="29"/>
  <c r="S248" i="33" s="1"/>
  <c r="D254" i="30"/>
  <c r="T248" i="33" s="1"/>
  <c r="D254" i="31"/>
  <c r="U248" i="33" s="1"/>
  <c r="D254" i="32"/>
  <c r="V248" i="33" s="1"/>
  <c r="D255" i="4"/>
  <c r="K249" i="33" s="1"/>
  <c r="D255" i="22"/>
  <c r="L249" i="33" s="1"/>
  <c r="D255" i="23"/>
  <c r="M249" i="33" s="1"/>
  <c r="D255" i="24"/>
  <c r="N249" i="33" s="1"/>
  <c r="D255" i="25"/>
  <c r="O249" i="33" s="1"/>
  <c r="D255" i="26"/>
  <c r="P249" i="33" s="1"/>
  <c r="D255" i="27"/>
  <c r="Q249" i="33" s="1"/>
  <c r="D255" i="28"/>
  <c r="R249" i="33" s="1"/>
  <c r="D255" i="29"/>
  <c r="S249" i="33" s="1"/>
  <c r="D255" i="30"/>
  <c r="T249" i="33" s="1"/>
  <c r="D255" i="31"/>
  <c r="U249" i="33" s="1"/>
  <c r="D255" i="32"/>
  <c r="V249" i="33" s="1"/>
  <c r="D256" i="4"/>
  <c r="K250" i="33" s="1"/>
  <c r="D256" i="22"/>
  <c r="L250" i="33" s="1"/>
  <c r="D256" i="23"/>
  <c r="M250" i="33" s="1"/>
  <c r="D256" i="24"/>
  <c r="N250" i="33" s="1"/>
  <c r="D256" i="25"/>
  <c r="O250" i="33" s="1"/>
  <c r="D256" i="26"/>
  <c r="P250" i="33" s="1"/>
  <c r="D256" i="27"/>
  <c r="Q250" i="33" s="1"/>
  <c r="D256" i="28"/>
  <c r="R250" i="33" s="1"/>
  <c r="D256" i="29"/>
  <c r="S250" i="33" s="1"/>
  <c r="D256" i="30"/>
  <c r="T250" i="33" s="1"/>
  <c r="D256" i="31"/>
  <c r="U250" i="33" s="1"/>
  <c r="D256" i="32"/>
  <c r="V250" i="33" s="1"/>
  <c r="D257" i="4"/>
  <c r="K251" i="33" s="1"/>
  <c r="D257" i="22"/>
  <c r="L251" i="33" s="1"/>
  <c r="D257" i="23"/>
  <c r="M251" i="33" s="1"/>
  <c r="D257" i="24"/>
  <c r="N251" i="33" s="1"/>
  <c r="D257" i="25"/>
  <c r="O251" i="33" s="1"/>
  <c r="D257" i="26"/>
  <c r="P251" i="33" s="1"/>
  <c r="D257" i="27"/>
  <c r="Q251" i="33" s="1"/>
  <c r="D257" i="28"/>
  <c r="R251" i="33" s="1"/>
  <c r="D257" i="29"/>
  <c r="S251" i="33" s="1"/>
  <c r="D257" i="30"/>
  <c r="T251" i="33" s="1"/>
  <c r="D257" i="31"/>
  <c r="U251" i="33" s="1"/>
  <c r="D257" i="32"/>
  <c r="V251" i="33" s="1"/>
  <c r="D236" i="4"/>
  <c r="K230" i="33" s="1"/>
  <c r="D236" i="22"/>
  <c r="L230" i="33" s="1"/>
  <c r="D236" i="23"/>
  <c r="M230" i="33" s="1"/>
  <c r="D236" i="24"/>
  <c r="N230" i="33" s="1"/>
  <c r="D236" i="25"/>
  <c r="O230" i="33" s="1"/>
  <c r="D236" i="26"/>
  <c r="P230" i="33" s="1"/>
  <c r="D236" i="27"/>
  <c r="Q230" i="33" s="1"/>
  <c r="D236" i="28"/>
  <c r="R230" i="33" s="1"/>
  <c r="D236" i="29"/>
  <c r="S230" i="33" s="1"/>
  <c r="D236" i="30"/>
  <c r="T230" i="33" s="1"/>
  <c r="D236" i="31"/>
  <c r="U230" i="33" s="1"/>
  <c r="D236" i="32"/>
  <c r="V230" i="33" s="1"/>
  <c r="D237" i="4"/>
  <c r="K231" i="33" s="1"/>
  <c r="D237" i="22"/>
  <c r="L231" i="33" s="1"/>
  <c r="D237" i="23"/>
  <c r="M231" i="33" s="1"/>
  <c r="D237" i="24"/>
  <c r="N231" i="33" s="1"/>
  <c r="D237" i="25"/>
  <c r="O231" i="33" s="1"/>
  <c r="D237" i="26"/>
  <c r="P231" i="33" s="1"/>
  <c r="D237" i="27"/>
  <c r="Q231" i="33" s="1"/>
  <c r="D237" i="28"/>
  <c r="R231" i="33" s="1"/>
  <c r="D237" i="29"/>
  <c r="S231" i="33" s="1"/>
  <c r="D237" i="30"/>
  <c r="T231" i="33" s="1"/>
  <c r="D237" i="31"/>
  <c r="U231" i="33" s="1"/>
  <c r="D237" i="32"/>
  <c r="V231" i="33" s="1"/>
  <c r="D238" i="4"/>
  <c r="K232" i="33" s="1"/>
  <c r="D238" i="22"/>
  <c r="L232" i="33" s="1"/>
  <c r="D238" i="23"/>
  <c r="M232" i="33" s="1"/>
  <c r="D238" i="24"/>
  <c r="N232" i="33" s="1"/>
  <c r="D238" i="25"/>
  <c r="O232" i="33" s="1"/>
  <c r="D238" i="26"/>
  <c r="P232" i="33" s="1"/>
  <c r="D238" i="27"/>
  <c r="Q232" i="33" s="1"/>
  <c r="D238" i="28"/>
  <c r="R232" i="33" s="1"/>
  <c r="D238" i="29"/>
  <c r="S232" i="33" s="1"/>
  <c r="D238" i="30"/>
  <c r="T232" i="33" s="1"/>
  <c r="D238" i="31"/>
  <c r="U232" i="33" s="1"/>
  <c r="D238" i="32"/>
  <c r="V232" i="33" s="1"/>
  <c r="D239" i="4"/>
  <c r="D239" i="22"/>
  <c r="L233" i="33" s="1"/>
  <c r="D239" i="23"/>
  <c r="M233" i="33" s="1"/>
  <c r="D239" i="24"/>
  <c r="N233" i="33" s="1"/>
  <c r="D239" i="25"/>
  <c r="O233" i="33" s="1"/>
  <c r="D239" i="26"/>
  <c r="P233" i="33" s="1"/>
  <c r="D239" i="27"/>
  <c r="Q233" i="33" s="1"/>
  <c r="D239" i="28"/>
  <c r="R233" i="33" s="1"/>
  <c r="D239" i="29"/>
  <c r="D239" i="30"/>
  <c r="T233" i="33" s="1"/>
  <c r="D239" i="31"/>
  <c r="U233" i="33" s="1"/>
  <c r="D239" i="32"/>
  <c r="V233" i="33" s="1"/>
  <c r="D240" i="4"/>
  <c r="K234" i="33" s="1"/>
  <c r="D240" i="22"/>
  <c r="L234" i="33" s="1"/>
  <c r="D240" i="23"/>
  <c r="M234" i="33" s="1"/>
  <c r="D240" i="24"/>
  <c r="N234" i="33" s="1"/>
  <c r="D240" i="25"/>
  <c r="O234" i="33" s="1"/>
  <c r="D240" i="26"/>
  <c r="P234" i="33" s="1"/>
  <c r="D240" i="27"/>
  <c r="Q234" i="33" s="1"/>
  <c r="D240" i="28"/>
  <c r="R234" i="33" s="1"/>
  <c r="D240" i="29"/>
  <c r="S234" i="33" s="1"/>
  <c r="D240" i="30"/>
  <c r="T234" i="33" s="1"/>
  <c r="D240" i="31"/>
  <c r="U234" i="33" s="1"/>
  <c r="D240" i="32"/>
  <c r="V234" i="33" s="1"/>
  <c r="D241" i="4"/>
  <c r="K235" i="33" s="1"/>
  <c r="D241" i="22"/>
  <c r="L235" i="33" s="1"/>
  <c r="D241" i="23"/>
  <c r="M235" i="33" s="1"/>
  <c r="D241" i="24"/>
  <c r="N235" i="33" s="1"/>
  <c r="D241" i="25"/>
  <c r="O235" i="33" s="1"/>
  <c r="D241" i="26"/>
  <c r="P235" i="33" s="1"/>
  <c r="D241" i="27"/>
  <c r="Q235" i="33" s="1"/>
  <c r="D241" i="28"/>
  <c r="R235" i="33" s="1"/>
  <c r="D241" i="29"/>
  <c r="S235" i="33" s="1"/>
  <c r="D241" i="30"/>
  <c r="T235" i="33" s="1"/>
  <c r="D241" i="31"/>
  <c r="U235" i="33" s="1"/>
  <c r="D241" i="32"/>
  <c r="F241" i="32" s="1"/>
  <c r="D242" i="4"/>
  <c r="K236" i="33" s="1"/>
  <c r="D242" i="22"/>
  <c r="L236" i="33" s="1"/>
  <c r="D242" i="23"/>
  <c r="M236" i="33" s="1"/>
  <c r="D242" i="24"/>
  <c r="N236" i="33" s="1"/>
  <c r="D242" i="25"/>
  <c r="O236" i="33" s="1"/>
  <c r="D242" i="26"/>
  <c r="P236" i="33" s="1"/>
  <c r="D242" i="27"/>
  <c r="Q236" i="33" s="1"/>
  <c r="D242" i="28"/>
  <c r="R236" i="33" s="1"/>
  <c r="D242" i="29"/>
  <c r="S236" i="33" s="1"/>
  <c r="D242" i="30"/>
  <c r="T236" i="33" s="1"/>
  <c r="D242" i="31"/>
  <c r="U236" i="33" s="1"/>
  <c r="D242" i="32"/>
  <c r="V236" i="33" s="1"/>
  <c r="D243" i="4"/>
  <c r="K237" i="33" s="1"/>
  <c r="D243" i="22"/>
  <c r="L237" i="33" s="1"/>
  <c r="D243" i="23"/>
  <c r="M237" i="33" s="1"/>
  <c r="D243" i="24"/>
  <c r="N237" i="33" s="1"/>
  <c r="D243" i="25"/>
  <c r="O237" i="33" s="1"/>
  <c r="D243" i="26"/>
  <c r="P237" i="33" s="1"/>
  <c r="D243" i="27"/>
  <c r="Q237" i="33" s="1"/>
  <c r="D243" i="28"/>
  <c r="R237" i="33" s="1"/>
  <c r="D243" i="29"/>
  <c r="S237" i="33" s="1"/>
  <c r="D243" i="30"/>
  <c r="T237" i="33" s="1"/>
  <c r="D243" i="31"/>
  <c r="U237" i="33" s="1"/>
  <c r="D243" i="32"/>
  <c r="V237" i="33" s="1"/>
  <c r="D244" i="4"/>
  <c r="K238" i="33" s="1"/>
  <c r="D244" i="22"/>
  <c r="L238" i="33" s="1"/>
  <c r="D244" i="23"/>
  <c r="M238" i="33" s="1"/>
  <c r="D244" i="24"/>
  <c r="N238" i="33" s="1"/>
  <c r="D244" i="25"/>
  <c r="O238" i="33" s="1"/>
  <c r="D244" i="26"/>
  <c r="P238" i="33" s="1"/>
  <c r="D244" i="27"/>
  <c r="Q238" i="33" s="1"/>
  <c r="D244" i="28"/>
  <c r="R238" i="33" s="1"/>
  <c r="D244" i="29"/>
  <c r="S238" i="33" s="1"/>
  <c r="D244" i="30"/>
  <c r="T238" i="33" s="1"/>
  <c r="D244" i="31"/>
  <c r="U238" i="33" s="1"/>
  <c r="D244" i="32"/>
  <c r="V238" i="33" s="1"/>
  <c r="D245" i="4"/>
  <c r="K239" i="33" s="1"/>
  <c r="D245" i="22"/>
  <c r="L239" i="33" s="1"/>
  <c r="D245" i="23"/>
  <c r="M239" i="33" s="1"/>
  <c r="D245" i="24"/>
  <c r="N239" i="33" s="1"/>
  <c r="D245" i="25"/>
  <c r="O239" i="33" s="1"/>
  <c r="D245" i="26"/>
  <c r="P239" i="33" s="1"/>
  <c r="D245" i="27"/>
  <c r="Q239" i="33" s="1"/>
  <c r="D245" i="28"/>
  <c r="R239" i="33" s="1"/>
  <c r="D245" i="29"/>
  <c r="S239" i="33" s="1"/>
  <c r="D245" i="30"/>
  <c r="T239" i="33" s="1"/>
  <c r="D245" i="31"/>
  <c r="U239" i="33" s="1"/>
  <c r="D245" i="32"/>
  <c r="V239" i="33" s="1"/>
  <c r="D224" i="4"/>
  <c r="K218" i="33" s="1"/>
  <c r="D224" i="22"/>
  <c r="L218" i="33" s="1"/>
  <c r="D224" i="23"/>
  <c r="M218" i="33" s="1"/>
  <c r="D224" i="24"/>
  <c r="N218" i="33" s="1"/>
  <c r="D224" i="25"/>
  <c r="O218" i="33" s="1"/>
  <c r="D224" i="26"/>
  <c r="P218" i="33" s="1"/>
  <c r="D224" i="27"/>
  <c r="Q218" i="33" s="1"/>
  <c r="D224" i="28"/>
  <c r="R218" i="33" s="1"/>
  <c r="D224" i="29"/>
  <c r="S218" i="33" s="1"/>
  <c r="D224" i="30"/>
  <c r="T218" i="33" s="1"/>
  <c r="D224" i="31"/>
  <c r="U218" i="33" s="1"/>
  <c r="D224" i="32"/>
  <c r="V218" i="33" s="1"/>
  <c r="D225" i="4"/>
  <c r="K219" i="33" s="1"/>
  <c r="D225" i="22"/>
  <c r="L219" i="33" s="1"/>
  <c r="D225" i="23"/>
  <c r="M219" i="33" s="1"/>
  <c r="D225" i="24"/>
  <c r="N219" i="33" s="1"/>
  <c r="D225" i="25"/>
  <c r="O219" i="33" s="1"/>
  <c r="D225" i="26"/>
  <c r="P219" i="33" s="1"/>
  <c r="D225" i="27"/>
  <c r="Q219" i="33" s="1"/>
  <c r="D225" i="28"/>
  <c r="R219" i="33" s="1"/>
  <c r="D225" i="29"/>
  <c r="S219" i="33" s="1"/>
  <c r="D225" i="30"/>
  <c r="T219" i="33" s="1"/>
  <c r="D225" i="31"/>
  <c r="U219" i="33" s="1"/>
  <c r="D225" i="32"/>
  <c r="V219" i="33" s="1"/>
  <c r="D226" i="4"/>
  <c r="K220" i="33" s="1"/>
  <c r="D226" i="22"/>
  <c r="L220" i="33" s="1"/>
  <c r="D226" i="23"/>
  <c r="M220" i="33" s="1"/>
  <c r="D226" i="24"/>
  <c r="N220" i="33" s="1"/>
  <c r="D226" i="25"/>
  <c r="O220" i="33" s="1"/>
  <c r="D226" i="26"/>
  <c r="P220" i="33" s="1"/>
  <c r="D226" i="27"/>
  <c r="Q220" i="33" s="1"/>
  <c r="D226" i="28"/>
  <c r="R220" i="33" s="1"/>
  <c r="D226" i="29"/>
  <c r="S220" i="33" s="1"/>
  <c r="D226" i="30"/>
  <c r="T220" i="33" s="1"/>
  <c r="D226" i="31"/>
  <c r="U220" i="33" s="1"/>
  <c r="D226" i="32"/>
  <c r="V220" i="33" s="1"/>
  <c r="D227" i="4"/>
  <c r="K221" i="33" s="1"/>
  <c r="D227" i="22"/>
  <c r="L221" i="33" s="1"/>
  <c r="D227" i="23"/>
  <c r="M221" i="33" s="1"/>
  <c r="D227" i="24"/>
  <c r="N221" i="33" s="1"/>
  <c r="D227" i="25"/>
  <c r="O221" i="33" s="1"/>
  <c r="D227" i="26"/>
  <c r="P221" i="33" s="1"/>
  <c r="D227" i="27"/>
  <c r="Q221" i="33" s="1"/>
  <c r="D227" i="28"/>
  <c r="R221" i="33" s="1"/>
  <c r="D227" i="29"/>
  <c r="S221" i="33" s="1"/>
  <c r="D227" i="30"/>
  <c r="T221" i="33" s="1"/>
  <c r="D227" i="31"/>
  <c r="U221" i="33" s="1"/>
  <c r="D227" i="32"/>
  <c r="V221" i="33" s="1"/>
  <c r="D228" i="4"/>
  <c r="K222" i="33" s="1"/>
  <c r="D228" i="22"/>
  <c r="L222" i="33" s="1"/>
  <c r="D228" i="23"/>
  <c r="M222" i="33" s="1"/>
  <c r="D228" i="24"/>
  <c r="N222" i="33" s="1"/>
  <c r="D228" i="25"/>
  <c r="O222" i="33" s="1"/>
  <c r="D228" i="26"/>
  <c r="P222" i="33" s="1"/>
  <c r="D228" i="27"/>
  <c r="Q222" i="33" s="1"/>
  <c r="D228" i="28"/>
  <c r="R222" i="33" s="1"/>
  <c r="D228" i="29"/>
  <c r="S222" i="33" s="1"/>
  <c r="D228" i="30"/>
  <c r="T222" i="33" s="1"/>
  <c r="D228" i="31"/>
  <c r="U222" i="33" s="1"/>
  <c r="D228" i="32"/>
  <c r="V222" i="33" s="1"/>
  <c r="D229" i="4"/>
  <c r="K223" i="33" s="1"/>
  <c r="D229" i="22"/>
  <c r="L223" i="33" s="1"/>
  <c r="D229" i="23"/>
  <c r="M223" i="33" s="1"/>
  <c r="D229" i="24"/>
  <c r="N223" i="33" s="1"/>
  <c r="D229" i="25"/>
  <c r="O223" i="33" s="1"/>
  <c r="D229" i="26"/>
  <c r="P223" i="33" s="1"/>
  <c r="D229" i="27"/>
  <c r="Q223" i="33" s="1"/>
  <c r="D229" i="28"/>
  <c r="R223" i="33" s="1"/>
  <c r="D229" i="29"/>
  <c r="S223" i="33" s="1"/>
  <c r="D229" i="30"/>
  <c r="T223" i="33" s="1"/>
  <c r="D229" i="31"/>
  <c r="U223" i="33" s="1"/>
  <c r="D229" i="32"/>
  <c r="D230" i="4"/>
  <c r="K224" i="33" s="1"/>
  <c r="D230" i="22"/>
  <c r="L224" i="33" s="1"/>
  <c r="D230" i="23"/>
  <c r="M224" i="33" s="1"/>
  <c r="D230" i="24"/>
  <c r="N224" i="33" s="1"/>
  <c r="D230" i="25"/>
  <c r="O224" i="33" s="1"/>
  <c r="D230" i="26"/>
  <c r="P224" i="33" s="1"/>
  <c r="D230" i="27"/>
  <c r="Q224" i="33" s="1"/>
  <c r="D230" i="28"/>
  <c r="R224" i="33" s="1"/>
  <c r="D230" i="29"/>
  <c r="S224" i="33" s="1"/>
  <c r="D230" i="30"/>
  <c r="T224" i="33" s="1"/>
  <c r="D230" i="31"/>
  <c r="U224" i="33" s="1"/>
  <c r="D230" i="32"/>
  <c r="V224" i="33" s="1"/>
  <c r="D231" i="4"/>
  <c r="K225" i="33" s="1"/>
  <c r="D231" i="22"/>
  <c r="L225" i="33" s="1"/>
  <c r="D231" i="23"/>
  <c r="M225" i="33" s="1"/>
  <c r="D231" i="24"/>
  <c r="N225" i="33" s="1"/>
  <c r="D231" i="25"/>
  <c r="O225" i="33" s="1"/>
  <c r="D231" i="26"/>
  <c r="P225" i="33" s="1"/>
  <c r="D231" i="27"/>
  <c r="Q225" i="33" s="1"/>
  <c r="D231" i="28"/>
  <c r="R225" i="33" s="1"/>
  <c r="D231" i="29"/>
  <c r="S225" i="33" s="1"/>
  <c r="D231" i="30"/>
  <c r="T225" i="33" s="1"/>
  <c r="D231" i="31"/>
  <c r="U225" i="33" s="1"/>
  <c r="D231" i="32"/>
  <c r="V225" i="33" s="1"/>
  <c r="D232" i="4"/>
  <c r="K226" i="33" s="1"/>
  <c r="D232" i="22"/>
  <c r="L226" i="33" s="1"/>
  <c r="D232" i="23"/>
  <c r="M226" i="33" s="1"/>
  <c r="D232" i="24"/>
  <c r="N226" i="33" s="1"/>
  <c r="D232" i="25"/>
  <c r="O226" i="33" s="1"/>
  <c r="D232" i="26"/>
  <c r="P226" i="33" s="1"/>
  <c r="D232" i="27"/>
  <c r="Q226" i="33" s="1"/>
  <c r="D232" i="28"/>
  <c r="R226" i="33" s="1"/>
  <c r="D232" i="29"/>
  <c r="S226" i="33" s="1"/>
  <c r="D232" i="30"/>
  <c r="T226" i="33" s="1"/>
  <c r="D232" i="31"/>
  <c r="U226" i="33" s="1"/>
  <c r="D232" i="32"/>
  <c r="V226" i="33" s="1"/>
  <c r="D233" i="4"/>
  <c r="K227" i="33" s="1"/>
  <c r="D233" i="22"/>
  <c r="L227" i="33" s="1"/>
  <c r="D233" i="23"/>
  <c r="M227" i="33" s="1"/>
  <c r="D233" i="24"/>
  <c r="N227" i="33" s="1"/>
  <c r="D233" i="25"/>
  <c r="O227" i="33" s="1"/>
  <c r="D233" i="26"/>
  <c r="P227" i="33" s="1"/>
  <c r="D233" i="27"/>
  <c r="Q227" i="33" s="1"/>
  <c r="D233" i="28"/>
  <c r="R227" i="33" s="1"/>
  <c r="D233" i="29"/>
  <c r="S227" i="33" s="1"/>
  <c r="D233" i="30"/>
  <c r="T227" i="33" s="1"/>
  <c r="D233" i="31"/>
  <c r="U227" i="33" s="1"/>
  <c r="D233" i="32"/>
  <c r="F233" i="32" s="1"/>
  <c r="D212" i="4"/>
  <c r="K206" i="33" s="1"/>
  <c r="D212" i="22"/>
  <c r="L206" i="33" s="1"/>
  <c r="D212" i="23"/>
  <c r="M206" i="33" s="1"/>
  <c r="D212" i="24"/>
  <c r="N206" i="33" s="1"/>
  <c r="D212" i="25"/>
  <c r="O206" i="33" s="1"/>
  <c r="D212" i="26"/>
  <c r="P206" i="33" s="1"/>
  <c r="D212" i="27"/>
  <c r="Q206" i="33" s="1"/>
  <c r="D212" i="28"/>
  <c r="R206" i="33" s="1"/>
  <c r="D212" i="29"/>
  <c r="S206" i="33" s="1"/>
  <c r="D212" i="30"/>
  <c r="T206" i="33" s="1"/>
  <c r="D212" i="31"/>
  <c r="U206" i="33" s="1"/>
  <c r="D212" i="32"/>
  <c r="V206" i="33" s="1"/>
  <c r="D213" i="4"/>
  <c r="K207" i="33" s="1"/>
  <c r="D213" i="22"/>
  <c r="L207" i="33" s="1"/>
  <c r="D213" i="23"/>
  <c r="M207" i="33" s="1"/>
  <c r="D213" i="24"/>
  <c r="N207" i="33" s="1"/>
  <c r="D213" i="25"/>
  <c r="O207" i="33" s="1"/>
  <c r="D213" i="26"/>
  <c r="P207" i="33" s="1"/>
  <c r="D213" i="27"/>
  <c r="Q207" i="33" s="1"/>
  <c r="D213" i="28"/>
  <c r="R207" i="33" s="1"/>
  <c r="D213" i="29"/>
  <c r="S207" i="33" s="1"/>
  <c r="D213" i="30"/>
  <c r="T207" i="33" s="1"/>
  <c r="D213" i="31"/>
  <c r="U207" i="33" s="1"/>
  <c r="D213" i="32"/>
  <c r="V207" i="33" s="1"/>
  <c r="D214" i="4"/>
  <c r="K208" i="33" s="1"/>
  <c r="D214" i="22"/>
  <c r="L208" i="33" s="1"/>
  <c r="D214" i="23"/>
  <c r="M208" i="33" s="1"/>
  <c r="D214" i="24"/>
  <c r="N208" i="33" s="1"/>
  <c r="D214" i="25"/>
  <c r="O208" i="33" s="1"/>
  <c r="D214" i="26"/>
  <c r="P208" i="33" s="1"/>
  <c r="D214" i="27"/>
  <c r="Q208" i="33" s="1"/>
  <c r="D214" i="28"/>
  <c r="R208" i="33" s="1"/>
  <c r="D214" i="29"/>
  <c r="S208" i="33" s="1"/>
  <c r="D214" i="30"/>
  <c r="T208" i="33" s="1"/>
  <c r="D214" i="31"/>
  <c r="U208" i="33" s="1"/>
  <c r="D214" i="32"/>
  <c r="V208" i="33" s="1"/>
  <c r="D215" i="4"/>
  <c r="K209" i="33" s="1"/>
  <c r="D215" i="22"/>
  <c r="L209" i="33" s="1"/>
  <c r="D215" i="23"/>
  <c r="M209" i="33" s="1"/>
  <c r="D215" i="24"/>
  <c r="N209" i="33" s="1"/>
  <c r="D215" i="25"/>
  <c r="O209" i="33" s="1"/>
  <c r="D215" i="26"/>
  <c r="P209" i="33" s="1"/>
  <c r="D215" i="27"/>
  <c r="Q209" i="33" s="1"/>
  <c r="D215" i="28"/>
  <c r="R209" i="33" s="1"/>
  <c r="D215" i="29"/>
  <c r="S209" i="33" s="1"/>
  <c r="D215" i="30"/>
  <c r="T209" i="33" s="1"/>
  <c r="D215" i="31"/>
  <c r="U209" i="33" s="1"/>
  <c r="D215" i="32"/>
  <c r="V209" i="33" s="1"/>
  <c r="D216" i="4"/>
  <c r="K210" i="33" s="1"/>
  <c r="D216" i="22"/>
  <c r="L210" i="33" s="1"/>
  <c r="D216" i="23"/>
  <c r="M210" i="33" s="1"/>
  <c r="D216" i="24"/>
  <c r="N210" i="33" s="1"/>
  <c r="D216" i="25"/>
  <c r="O210" i="33" s="1"/>
  <c r="D216" i="26"/>
  <c r="P210" i="33" s="1"/>
  <c r="D216" i="27"/>
  <c r="Q210" i="33" s="1"/>
  <c r="D216" i="28"/>
  <c r="R210" i="33" s="1"/>
  <c r="D216" i="29"/>
  <c r="S210" i="33" s="1"/>
  <c r="D216" i="30"/>
  <c r="T210" i="33" s="1"/>
  <c r="D216" i="31"/>
  <c r="U210" i="33" s="1"/>
  <c r="D216" i="32"/>
  <c r="V210" i="33" s="1"/>
  <c r="D217" i="4"/>
  <c r="K211" i="33" s="1"/>
  <c r="D217" i="22"/>
  <c r="L211" i="33" s="1"/>
  <c r="D217" i="23"/>
  <c r="M211" i="33" s="1"/>
  <c r="D217" i="24"/>
  <c r="N211" i="33" s="1"/>
  <c r="D217" i="25"/>
  <c r="O211" i="33" s="1"/>
  <c r="D217" i="26"/>
  <c r="P211" i="33" s="1"/>
  <c r="D217" i="27"/>
  <c r="Q211" i="33" s="1"/>
  <c r="D217" i="28"/>
  <c r="R211" i="33" s="1"/>
  <c r="D217" i="29"/>
  <c r="S211" i="33" s="1"/>
  <c r="D217" i="30"/>
  <c r="T211" i="33" s="1"/>
  <c r="D217" i="31"/>
  <c r="U211" i="33" s="1"/>
  <c r="D217" i="32"/>
  <c r="V211" i="33" s="1"/>
  <c r="D218" i="4"/>
  <c r="K212" i="33" s="1"/>
  <c r="D218" i="22"/>
  <c r="L212" i="33" s="1"/>
  <c r="D218" i="23"/>
  <c r="M212" i="33" s="1"/>
  <c r="D218" i="24"/>
  <c r="N212" i="33" s="1"/>
  <c r="D218" i="25"/>
  <c r="O212" i="33" s="1"/>
  <c r="D218" i="26"/>
  <c r="P212" i="33" s="1"/>
  <c r="D218" i="27"/>
  <c r="Q212" i="33" s="1"/>
  <c r="D218" i="28"/>
  <c r="R212" i="33" s="1"/>
  <c r="D218" i="29"/>
  <c r="S212" i="33" s="1"/>
  <c r="D218" i="30"/>
  <c r="T212" i="33" s="1"/>
  <c r="D218" i="31"/>
  <c r="U212" i="33" s="1"/>
  <c r="D218" i="32"/>
  <c r="V212" i="33" s="1"/>
  <c r="D219" i="4"/>
  <c r="K213" i="33" s="1"/>
  <c r="D219" i="22"/>
  <c r="F219" i="22" s="1"/>
  <c r="D219" i="23"/>
  <c r="M213" i="33" s="1"/>
  <c r="D219" i="24"/>
  <c r="N213" i="33" s="1"/>
  <c r="D219" i="25"/>
  <c r="O213" i="33" s="1"/>
  <c r="D219" i="26"/>
  <c r="P213" i="33" s="1"/>
  <c r="D219" i="27"/>
  <c r="Q213" i="33" s="1"/>
  <c r="D219" i="28"/>
  <c r="R213" i="33" s="1"/>
  <c r="D219" i="29"/>
  <c r="S213" i="33" s="1"/>
  <c r="D219" i="30"/>
  <c r="T213" i="33" s="1"/>
  <c r="D219" i="31"/>
  <c r="U213" i="33" s="1"/>
  <c r="D219" i="32"/>
  <c r="V213" i="33" s="1"/>
  <c r="D220" i="4"/>
  <c r="K214" i="33" s="1"/>
  <c r="D220" i="22"/>
  <c r="L214" i="33" s="1"/>
  <c r="D220" i="23"/>
  <c r="M214" i="33" s="1"/>
  <c r="D220" i="24"/>
  <c r="N214" i="33" s="1"/>
  <c r="D220" i="25"/>
  <c r="O214" i="33" s="1"/>
  <c r="D220" i="26"/>
  <c r="P214" i="33" s="1"/>
  <c r="D220" i="27"/>
  <c r="Q214" i="33" s="1"/>
  <c r="D220" i="28"/>
  <c r="R214" i="33" s="1"/>
  <c r="D220" i="29"/>
  <c r="S214" i="33" s="1"/>
  <c r="D220" i="30"/>
  <c r="T214" i="33" s="1"/>
  <c r="D220" i="31"/>
  <c r="U214" i="33" s="1"/>
  <c r="D220" i="32"/>
  <c r="V214" i="33" s="1"/>
  <c r="D221" i="4"/>
  <c r="K215" i="33" s="1"/>
  <c r="D221" i="22"/>
  <c r="L215" i="33" s="1"/>
  <c r="D221" i="23"/>
  <c r="M215" i="33" s="1"/>
  <c r="D221" i="24"/>
  <c r="N215" i="33" s="1"/>
  <c r="D221" i="25"/>
  <c r="O215" i="33" s="1"/>
  <c r="D221" i="26"/>
  <c r="P215" i="33" s="1"/>
  <c r="D221" i="27"/>
  <c r="Q215" i="33" s="1"/>
  <c r="D221" i="28"/>
  <c r="R215" i="33" s="1"/>
  <c r="D221" i="29"/>
  <c r="S215" i="33" s="1"/>
  <c r="D221" i="30"/>
  <c r="T215" i="33" s="1"/>
  <c r="D221" i="31"/>
  <c r="U215" i="33" s="1"/>
  <c r="D221" i="32"/>
  <c r="V215" i="33" s="1"/>
  <c r="D200" i="4"/>
  <c r="K194" i="33" s="1"/>
  <c r="D200" i="22"/>
  <c r="L194" i="33" s="1"/>
  <c r="D200" i="23"/>
  <c r="M194" i="33" s="1"/>
  <c r="D200" i="24"/>
  <c r="N194" i="33" s="1"/>
  <c r="D200" i="25"/>
  <c r="O194" i="33" s="1"/>
  <c r="D200" i="26"/>
  <c r="P194" i="33" s="1"/>
  <c r="D200" i="27"/>
  <c r="Q194" i="33" s="1"/>
  <c r="D200" i="28"/>
  <c r="R194" i="33" s="1"/>
  <c r="D200" i="29"/>
  <c r="S194" i="33" s="1"/>
  <c r="D200" i="30"/>
  <c r="T194" i="33" s="1"/>
  <c r="D200" i="31"/>
  <c r="U194" i="33" s="1"/>
  <c r="D200" i="32"/>
  <c r="V194" i="33" s="1"/>
  <c r="D201" i="4"/>
  <c r="K195" i="33" s="1"/>
  <c r="D201" i="22"/>
  <c r="L195" i="33" s="1"/>
  <c r="D201" i="23"/>
  <c r="M195" i="33" s="1"/>
  <c r="D201" i="24"/>
  <c r="N195" i="33" s="1"/>
  <c r="D201" i="25"/>
  <c r="O195" i="33" s="1"/>
  <c r="D201" i="26"/>
  <c r="P195" i="33" s="1"/>
  <c r="D201" i="27"/>
  <c r="Q195" i="33" s="1"/>
  <c r="D201" i="28"/>
  <c r="R195" i="33" s="1"/>
  <c r="D201" i="29"/>
  <c r="S195" i="33" s="1"/>
  <c r="D201" i="30"/>
  <c r="T195" i="33" s="1"/>
  <c r="D201" i="31"/>
  <c r="U195" i="33" s="1"/>
  <c r="D201" i="32"/>
  <c r="V195" i="33" s="1"/>
  <c r="D202" i="4"/>
  <c r="K196" i="33" s="1"/>
  <c r="D202" i="22"/>
  <c r="L196" i="33" s="1"/>
  <c r="D202" i="23"/>
  <c r="M196" i="33" s="1"/>
  <c r="D202" i="24"/>
  <c r="N196" i="33" s="1"/>
  <c r="D202" i="25"/>
  <c r="O196" i="33" s="1"/>
  <c r="D202" i="26"/>
  <c r="P196" i="33" s="1"/>
  <c r="D202" i="27"/>
  <c r="Q196" i="33" s="1"/>
  <c r="D202" i="28"/>
  <c r="R196" i="33" s="1"/>
  <c r="D202" i="29"/>
  <c r="S196" i="33" s="1"/>
  <c r="D202" i="30"/>
  <c r="T196" i="33" s="1"/>
  <c r="D202" i="31"/>
  <c r="F202" i="31" s="1"/>
  <c r="D202" i="32"/>
  <c r="V196" i="33" s="1"/>
  <c r="D203" i="4"/>
  <c r="K197" i="33" s="1"/>
  <c r="D203" i="22"/>
  <c r="L197" i="33" s="1"/>
  <c r="D203" i="23"/>
  <c r="M197" i="33" s="1"/>
  <c r="D203" i="24"/>
  <c r="N197" i="33" s="1"/>
  <c r="D203" i="25"/>
  <c r="O197" i="33" s="1"/>
  <c r="D203" i="26"/>
  <c r="D203" i="27"/>
  <c r="Q197" i="33" s="1"/>
  <c r="D203" i="28"/>
  <c r="R197" i="33" s="1"/>
  <c r="D203" i="29"/>
  <c r="S197" i="33" s="1"/>
  <c r="D203" i="30"/>
  <c r="T197" i="33" s="1"/>
  <c r="D203" i="31"/>
  <c r="U197" i="33" s="1"/>
  <c r="D203" i="32"/>
  <c r="V197" i="33" s="1"/>
  <c r="D204" i="4"/>
  <c r="K198" i="33" s="1"/>
  <c r="D204" i="22"/>
  <c r="L198" i="33" s="1"/>
  <c r="D204" i="23"/>
  <c r="M198" i="33" s="1"/>
  <c r="D204" i="24"/>
  <c r="N198" i="33" s="1"/>
  <c r="D204" i="25"/>
  <c r="O198" i="33" s="1"/>
  <c r="D204" i="26"/>
  <c r="P198" i="33" s="1"/>
  <c r="D204" i="27"/>
  <c r="Q198" i="33" s="1"/>
  <c r="D204" i="28"/>
  <c r="R198" i="33" s="1"/>
  <c r="D204" i="29"/>
  <c r="S198" i="33" s="1"/>
  <c r="D204" i="30"/>
  <c r="T198" i="33" s="1"/>
  <c r="D204" i="31"/>
  <c r="U198" i="33" s="1"/>
  <c r="D204" i="32"/>
  <c r="V198" i="33" s="1"/>
  <c r="D205" i="4"/>
  <c r="K199" i="33" s="1"/>
  <c r="D205" i="22"/>
  <c r="L199" i="33" s="1"/>
  <c r="D205" i="23"/>
  <c r="M199" i="33" s="1"/>
  <c r="D205" i="24"/>
  <c r="N199" i="33" s="1"/>
  <c r="D205" i="25"/>
  <c r="O199" i="33" s="1"/>
  <c r="D205" i="26"/>
  <c r="P199" i="33" s="1"/>
  <c r="D205" i="27"/>
  <c r="Q199" i="33" s="1"/>
  <c r="D205" i="28"/>
  <c r="R199" i="33" s="1"/>
  <c r="D205" i="29"/>
  <c r="S199" i="33" s="1"/>
  <c r="D205" i="30"/>
  <c r="T199" i="33" s="1"/>
  <c r="D205" i="31"/>
  <c r="U199" i="33" s="1"/>
  <c r="D205" i="32"/>
  <c r="V199" i="33" s="1"/>
  <c r="D206" i="4"/>
  <c r="K200" i="33" s="1"/>
  <c r="D206" i="22"/>
  <c r="L200" i="33" s="1"/>
  <c r="D206" i="23"/>
  <c r="M200" i="33" s="1"/>
  <c r="D206" i="24"/>
  <c r="N200" i="33" s="1"/>
  <c r="D206" i="25"/>
  <c r="O200" i="33" s="1"/>
  <c r="D206" i="26"/>
  <c r="P200" i="33" s="1"/>
  <c r="D206" i="27"/>
  <c r="Q200" i="33" s="1"/>
  <c r="D206" i="28"/>
  <c r="R200" i="33" s="1"/>
  <c r="D206" i="29"/>
  <c r="S200" i="33" s="1"/>
  <c r="D206" i="30"/>
  <c r="T200" i="33" s="1"/>
  <c r="D206" i="31"/>
  <c r="U200" i="33" s="1"/>
  <c r="D206" i="32"/>
  <c r="V200" i="33" s="1"/>
  <c r="D207" i="4"/>
  <c r="K201" i="33" s="1"/>
  <c r="D207" i="22"/>
  <c r="L201" i="33" s="1"/>
  <c r="D207" i="23"/>
  <c r="M201" i="33" s="1"/>
  <c r="D207" i="24"/>
  <c r="N201" i="33" s="1"/>
  <c r="D207" i="25"/>
  <c r="O201" i="33" s="1"/>
  <c r="D207" i="26"/>
  <c r="P201" i="33" s="1"/>
  <c r="D207" i="27"/>
  <c r="Q201" i="33" s="1"/>
  <c r="D207" i="28"/>
  <c r="R201" i="33" s="1"/>
  <c r="D207" i="29"/>
  <c r="S201" i="33" s="1"/>
  <c r="D207" i="30"/>
  <c r="T201" i="33" s="1"/>
  <c r="D207" i="31"/>
  <c r="U201" i="33" s="1"/>
  <c r="D207" i="32"/>
  <c r="V201" i="33" s="1"/>
  <c r="D208" i="4"/>
  <c r="K202" i="33" s="1"/>
  <c r="D208" i="22"/>
  <c r="L202" i="33" s="1"/>
  <c r="D208" i="23"/>
  <c r="M202" i="33" s="1"/>
  <c r="D208" i="24"/>
  <c r="N202" i="33" s="1"/>
  <c r="D208" i="25"/>
  <c r="O202" i="33" s="1"/>
  <c r="D208" i="26"/>
  <c r="P202" i="33" s="1"/>
  <c r="D208" i="27"/>
  <c r="Q202" i="33" s="1"/>
  <c r="D208" i="28"/>
  <c r="R202" i="33" s="1"/>
  <c r="D208" i="29"/>
  <c r="S202" i="33" s="1"/>
  <c r="D208" i="30"/>
  <c r="T202" i="33" s="1"/>
  <c r="D208" i="31"/>
  <c r="U202" i="33" s="1"/>
  <c r="D208" i="32"/>
  <c r="V202" i="33" s="1"/>
  <c r="D209" i="4"/>
  <c r="K203" i="33" s="1"/>
  <c r="D209" i="22"/>
  <c r="L203" i="33" s="1"/>
  <c r="D209" i="23"/>
  <c r="M203" i="33" s="1"/>
  <c r="D209" i="24"/>
  <c r="N203" i="33" s="1"/>
  <c r="D209" i="25"/>
  <c r="O203" i="33" s="1"/>
  <c r="D209" i="26"/>
  <c r="P203" i="33" s="1"/>
  <c r="D209" i="27"/>
  <c r="Q203" i="33" s="1"/>
  <c r="D209" i="28"/>
  <c r="R203" i="33" s="1"/>
  <c r="D209" i="29"/>
  <c r="S203" i="33" s="1"/>
  <c r="D209" i="30"/>
  <c r="T203" i="33" s="1"/>
  <c r="D209" i="31"/>
  <c r="U203" i="33" s="1"/>
  <c r="D209" i="32"/>
  <c r="V203" i="33" s="1"/>
  <c r="D188" i="4"/>
  <c r="K182" i="33" s="1"/>
  <c r="D188" i="22"/>
  <c r="L182" i="33" s="1"/>
  <c r="D188" i="23"/>
  <c r="M182" i="33" s="1"/>
  <c r="D188" i="24"/>
  <c r="N182" i="33" s="1"/>
  <c r="D188" i="25"/>
  <c r="O182" i="33" s="1"/>
  <c r="D188" i="26"/>
  <c r="P182" i="33" s="1"/>
  <c r="D188" i="27"/>
  <c r="Q182" i="33" s="1"/>
  <c r="D188" i="28"/>
  <c r="R182" i="33" s="1"/>
  <c r="D188" i="29"/>
  <c r="S182" i="33" s="1"/>
  <c r="D188" i="30"/>
  <c r="T182" i="33" s="1"/>
  <c r="D188" i="31"/>
  <c r="U182" i="33" s="1"/>
  <c r="D188" i="32"/>
  <c r="V182" i="33" s="1"/>
  <c r="D189" i="4"/>
  <c r="K183" i="33" s="1"/>
  <c r="D189" i="22"/>
  <c r="L183" i="33" s="1"/>
  <c r="D189" i="23"/>
  <c r="M183" i="33" s="1"/>
  <c r="D189" i="24"/>
  <c r="N183" i="33" s="1"/>
  <c r="D189" i="25"/>
  <c r="O183" i="33" s="1"/>
  <c r="D189" i="26"/>
  <c r="P183" i="33" s="1"/>
  <c r="D189" i="27"/>
  <c r="Q183" i="33" s="1"/>
  <c r="D189" i="28"/>
  <c r="R183" i="33" s="1"/>
  <c r="D189" i="29"/>
  <c r="S183" i="33" s="1"/>
  <c r="D189" i="30"/>
  <c r="T183" i="33" s="1"/>
  <c r="D189" i="31"/>
  <c r="U183" i="33" s="1"/>
  <c r="D189" i="32"/>
  <c r="V183" i="33" s="1"/>
  <c r="D190" i="4"/>
  <c r="K184" i="33" s="1"/>
  <c r="D190" i="22"/>
  <c r="L184" i="33" s="1"/>
  <c r="D190" i="23"/>
  <c r="M184" i="33" s="1"/>
  <c r="D190" i="24"/>
  <c r="N184" i="33" s="1"/>
  <c r="D190" i="25"/>
  <c r="O184" i="33" s="1"/>
  <c r="D190" i="26"/>
  <c r="P184" i="33" s="1"/>
  <c r="D190" i="27"/>
  <c r="Q184" i="33" s="1"/>
  <c r="D190" i="28"/>
  <c r="R184" i="33" s="1"/>
  <c r="D190" i="29"/>
  <c r="S184" i="33" s="1"/>
  <c r="D190" i="30"/>
  <c r="T184" i="33" s="1"/>
  <c r="D190" i="31"/>
  <c r="U184" i="33" s="1"/>
  <c r="D190" i="32"/>
  <c r="V184" i="33" s="1"/>
  <c r="D191" i="4"/>
  <c r="K185" i="33" s="1"/>
  <c r="D191" i="22"/>
  <c r="L185" i="33" s="1"/>
  <c r="D191" i="23"/>
  <c r="M185" i="33" s="1"/>
  <c r="D191" i="24"/>
  <c r="N185" i="33" s="1"/>
  <c r="D191" i="25"/>
  <c r="O185" i="33" s="1"/>
  <c r="D191" i="26"/>
  <c r="P185" i="33" s="1"/>
  <c r="D191" i="27"/>
  <c r="Q185" i="33" s="1"/>
  <c r="D191" i="28"/>
  <c r="R185" i="33" s="1"/>
  <c r="D191" i="29"/>
  <c r="S185" i="33" s="1"/>
  <c r="D191" i="30"/>
  <c r="T185" i="33" s="1"/>
  <c r="D191" i="31"/>
  <c r="U185" i="33" s="1"/>
  <c r="D191" i="32"/>
  <c r="V185" i="33" s="1"/>
  <c r="D192" i="4"/>
  <c r="K186" i="33" s="1"/>
  <c r="D192" i="22"/>
  <c r="L186" i="33" s="1"/>
  <c r="D192" i="23"/>
  <c r="M186" i="33" s="1"/>
  <c r="D192" i="24"/>
  <c r="N186" i="33" s="1"/>
  <c r="D192" i="25"/>
  <c r="O186" i="33" s="1"/>
  <c r="D192" i="26"/>
  <c r="P186" i="33" s="1"/>
  <c r="D192" i="27"/>
  <c r="Q186" i="33" s="1"/>
  <c r="D192" i="28"/>
  <c r="R186" i="33" s="1"/>
  <c r="D192" i="29"/>
  <c r="S186" i="33" s="1"/>
  <c r="D192" i="30"/>
  <c r="T186" i="33" s="1"/>
  <c r="D192" i="31"/>
  <c r="U186" i="33" s="1"/>
  <c r="D192" i="32"/>
  <c r="V186" i="33" s="1"/>
  <c r="D193" i="4"/>
  <c r="K187" i="33" s="1"/>
  <c r="D193" i="22"/>
  <c r="L187" i="33" s="1"/>
  <c r="D193" i="23"/>
  <c r="M187" i="33" s="1"/>
  <c r="D193" i="24"/>
  <c r="N187" i="33" s="1"/>
  <c r="D193" i="25"/>
  <c r="O187" i="33" s="1"/>
  <c r="D193" i="26"/>
  <c r="P187" i="33" s="1"/>
  <c r="D193" i="27"/>
  <c r="Q187" i="33" s="1"/>
  <c r="D193" i="28"/>
  <c r="R187" i="33" s="1"/>
  <c r="D193" i="29"/>
  <c r="S187" i="33" s="1"/>
  <c r="D193" i="30"/>
  <c r="T187" i="33" s="1"/>
  <c r="D193" i="31"/>
  <c r="U187" i="33" s="1"/>
  <c r="D193" i="32"/>
  <c r="V187" i="33" s="1"/>
  <c r="D194" i="4"/>
  <c r="K188" i="33" s="1"/>
  <c r="D194" i="22"/>
  <c r="L188" i="33" s="1"/>
  <c r="D194" i="23"/>
  <c r="M188" i="33" s="1"/>
  <c r="D194" i="24"/>
  <c r="N188" i="33" s="1"/>
  <c r="D194" i="25"/>
  <c r="O188" i="33" s="1"/>
  <c r="D194" i="26"/>
  <c r="P188" i="33" s="1"/>
  <c r="D194" i="27"/>
  <c r="Q188" i="33" s="1"/>
  <c r="D194" i="28"/>
  <c r="R188" i="33" s="1"/>
  <c r="D194" i="29"/>
  <c r="S188" i="33" s="1"/>
  <c r="D194" i="30"/>
  <c r="T188" i="33" s="1"/>
  <c r="D194" i="31"/>
  <c r="U188" i="33" s="1"/>
  <c r="D194" i="32"/>
  <c r="V188" i="33" s="1"/>
  <c r="D195" i="4"/>
  <c r="K189" i="33" s="1"/>
  <c r="D195" i="22"/>
  <c r="L189" i="33" s="1"/>
  <c r="D195" i="23"/>
  <c r="M189" i="33" s="1"/>
  <c r="D195" i="24"/>
  <c r="N189" i="33" s="1"/>
  <c r="D195" i="25"/>
  <c r="O189" i="33" s="1"/>
  <c r="D195" i="26"/>
  <c r="P189" i="33" s="1"/>
  <c r="D195" i="27"/>
  <c r="Q189" i="33" s="1"/>
  <c r="D195" i="28"/>
  <c r="R189" i="33" s="1"/>
  <c r="D195" i="29"/>
  <c r="S189" i="33" s="1"/>
  <c r="D195" i="30"/>
  <c r="T189" i="33" s="1"/>
  <c r="D195" i="31"/>
  <c r="U189" i="33" s="1"/>
  <c r="D195" i="32"/>
  <c r="V189" i="33" s="1"/>
  <c r="D196" i="4"/>
  <c r="K190" i="33" s="1"/>
  <c r="D196" i="22"/>
  <c r="L190" i="33" s="1"/>
  <c r="D196" i="23"/>
  <c r="M190" i="33" s="1"/>
  <c r="D196" i="24"/>
  <c r="N190" i="33" s="1"/>
  <c r="D196" i="25"/>
  <c r="O190" i="33" s="1"/>
  <c r="D196" i="26"/>
  <c r="P190" i="33" s="1"/>
  <c r="D196" i="27"/>
  <c r="Q190" i="33" s="1"/>
  <c r="D196" i="28"/>
  <c r="R190" i="33" s="1"/>
  <c r="D196" i="29"/>
  <c r="S190" i="33" s="1"/>
  <c r="D196" i="30"/>
  <c r="T190" i="33" s="1"/>
  <c r="D196" i="31"/>
  <c r="U190" i="33" s="1"/>
  <c r="D196" i="32"/>
  <c r="V190" i="33" s="1"/>
  <c r="D197" i="4"/>
  <c r="K191" i="33" s="1"/>
  <c r="D197" i="22"/>
  <c r="L191" i="33" s="1"/>
  <c r="D197" i="23"/>
  <c r="M191" i="33" s="1"/>
  <c r="D197" i="24"/>
  <c r="N191" i="33" s="1"/>
  <c r="D197" i="25"/>
  <c r="O191" i="33" s="1"/>
  <c r="D197" i="26"/>
  <c r="P191" i="33" s="1"/>
  <c r="D197" i="27"/>
  <c r="Q191" i="33" s="1"/>
  <c r="D197" i="28"/>
  <c r="R191" i="33" s="1"/>
  <c r="D197" i="29"/>
  <c r="S191" i="33" s="1"/>
  <c r="D197" i="30"/>
  <c r="T191" i="33" s="1"/>
  <c r="D197" i="31"/>
  <c r="U191" i="33" s="1"/>
  <c r="D197" i="32"/>
  <c r="V191" i="33" s="1"/>
  <c r="D176" i="4"/>
  <c r="K170" i="33" s="1"/>
  <c r="D176" i="22"/>
  <c r="L170" i="33" s="1"/>
  <c r="D176" i="23"/>
  <c r="M170" i="33" s="1"/>
  <c r="D176" i="24"/>
  <c r="N170" i="33" s="1"/>
  <c r="D176" i="25"/>
  <c r="O170" i="33" s="1"/>
  <c r="D176" i="26"/>
  <c r="P170" i="33" s="1"/>
  <c r="D176" i="27"/>
  <c r="Q170" i="33" s="1"/>
  <c r="D176" i="28"/>
  <c r="R170" i="33" s="1"/>
  <c r="D176" i="29"/>
  <c r="S170" i="33" s="1"/>
  <c r="D176" i="30"/>
  <c r="T170" i="33" s="1"/>
  <c r="D176" i="31"/>
  <c r="U170" i="33" s="1"/>
  <c r="D176" i="32"/>
  <c r="V170" i="33" s="1"/>
  <c r="D177" i="4"/>
  <c r="K171" i="33" s="1"/>
  <c r="D177" i="22"/>
  <c r="L171" i="33" s="1"/>
  <c r="D177" i="23"/>
  <c r="M171" i="33" s="1"/>
  <c r="D177" i="24"/>
  <c r="N171" i="33" s="1"/>
  <c r="D177" i="25"/>
  <c r="O171" i="33" s="1"/>
  <c r="D177" i="26"/>
  <c r="P171" i="33" s="1"/>
  <c r="D177" i="27"/>
  <c r="Q171" i="33" s="1"/>
  <c r="D177" i="28"/>
  <c r="R171" i="33" s="1"/>
  <c r="D177" i="29"/>
  <c r="S171" i="33" s="1"/>
  <c r="D177" i="30"/>
  <c r="T171" i="33" s="1"/>
  <c r="D177" i="31"/>
  <c r="U171" i="33" s="1"/>
  <c r="D177" i="32"/>
  <c r="V171" i="33" s="1"/>
  <c r="D178" i="4"/>
  <c r="K172" i="33" s="1"/>
  <c r="D178" i="22"/>
  <c r="L172" i="33" s="1"/>
  <c r="D178" i="23"/>
  <c r="M172" i="33" s="1"/>
  <c r="D178" i="24"/>
  <c r="N172" i="33" s="1"/>
  <c r="D178" i="25"/>
  <c r="O172" i="33" s="1"/>
  <c r="D178" i="26"/>
  <c r="P172" i="33" s="1"/>
  <c r="D178" i="27"/>
  <c r="Q172" i="33" s="1"/>
  <c r="D178" i="28"/>
  <c r="R172" i="33" s="1"/>
  <c r="D178" i="29"/>
  <c r="S172" i="33" s="1"/>
  <c r="D178" i="30"/>
  <c r="T172" i="33" s="1"/>
  <c r="D178" i="31"/>
  <c r="U172" i="33" s="1"/>
  <c r="D178" i="32"/>
  <c r="V172" i="33" s="1"/>
  <c r="D179" i="4"/>
  <c r="K173" i="33" s="1"/>
  <c r="D179" i="22"/>
  <c r="L173" i="33" s="1"/>
  <c r="D179" i="23"/>
  <c r="M173" i="33" s="1"/>
  <c r="D179" i="24"/>
  <c r="N173" i="33" s="1"/>
  <c r="D179" i="25"/>
  <c r="O173" i="33" s="1"/>
  <c r="D179" i="26"/>
  <c r="P173" i="33" s="1"/>
  <c r="D179" i="27"/>
  <c r="Q173" i="33" s="1"/>
  <c r="D179" i="28"/>
  <c r="R173" i="33" s="1"/>
  <c r="D179" i="29"/>
  <c r="S173" i="33" s="1"/>
  <c r="D179" i="30"/>
  <c r="E179" i="30" s="1"/>
  <c r="D179" i="31"/>
  <c r="U173" i="33" s="1"/>
  <c r="D179" i="32"/>
  <c r="V173" i="33" s="1"/>
  <c r="D180" i="4"/>
  <c r="K174" i="33" s="1"/>
  <c r="D180" i="22"/>
  <c r="L174" i="33" s="1"/>
  <c r="D180" i="23"/>
  <c r="M174" i="33" s="1"/>
  <c r="D180" i="24"/>
  <c r="N174" i="33" s="1"/>
  <c r="D180" i="25"/>
  <c r="O174" i="33" s="1"/>
  <c r="D180" i="26"/>
  <c r="P174" i="33" s="1"/>
  <c r="D180" i="27"/>
  <c r="Q174" i="33" s="1"/>
  <c r="D180" i="28"/>
  <c r="R174" i="33" s="1"/>
  <c r="D180" i="29"/>
  <c r="S174" i="33" s="1"/>
  <c r="D180" i="30"/>
  <c r="T174" i="33" s="1"/>
  <c r="D180" i="31"/>
  <c r="U174" i="33" s="1"/>
  <c r="D180" i="32"/>
  <c r="V174" i="33" s="1"/>
  <c r="D181" i="4"/>
  <c r="K175" i="33" s="1"/>
  <c r="D181" i="22"/>
  <c r="L175" i="33" s="1"/>
  <c r="D181" i="23"/>
  <c r="M175" i="33" s="1"/>
  <c r="D181" i="24"/>
  <c r="N175" i="33" s="1"/>
  <c r="D181" i="25"/>
  <c r="O175" i="33" s="1"/>
  <c r="D181" i="26"/>
  <c r="P175" i="33" s="1"/>
  <c r="D181" i="27"/>
  <c r="Q175" i="33" s="1"/>
  <c r="D181" i="28"/>
  <c r="R175" i="33" s="1"/>
  <c r="D181" i="29"/>
  <c r="S175" i="33" s="1"/>
  <c r="D181" i="30"/>
  <c r="T175" i="33" s="1"/>
  <c r="D181" i="31"/>
  <c r="U175" i="33" s="1"/>
  <c r="D181" i="32"/>
  <c r="V175" i="33" s="1"/>
  <c r="D182" i="4"/>
  <c r="K176" i="33" s="1"/>
  <c r="D182" i="22"/>
  <c r="L176" i="33" s="1"/>
  <c r="D182" i="23"/>
  <c r="M176" i="33" s="1"/>
  <c r="D182" i="24"/>
  <c r="N176" i="33" s="1"/>
  <c r="D182" i="25"/>
  <c r="O176" i="33" s="1"/>
  <c r="D182" i="26"/>
  <c r="P176" i="33" s="1"/>
  <c r="D182" i="27"/>
  <c r="Q176" i="33" s="1"/>
  <c r="D182" i="28"/>
  <c r="R176" i="33" s="1"/>
  <c r="D182" i="29"/>
  <c r="S176" i="33" s="1"/>
  <c r="D182" i="30"/>
  <c r="T176" i="33" s="1"/>
  <c r="D182" i="31"/>
  <c r="U176" i="33" s="1"/>
  <c r="D182" i="32"/>
  <c r="V176" i="33" s="1"/>
  <c r="D183" i="4"/>
  <c r="K177" i="33" s="1"/>
  <c r="D183" i="22"/>
  <c r="L177" i="33" s="1"/>
  <c r="D183" i="23"/>
  <c r="M177" i="33" s="1"/>
  <c r="D183" i="24"/>
  <c r="N177" i="33" s="1"/>
  <c r="D183" i="25"/>
  <c r="O177" i="33" s="1"/>
  <c r="D183" i="26"/>
  <c r="P177" i="33" s="1"/>
  <c r="D183" i="27"/>
  <c r="Q177" i="33" s="1"/>
  <c r="D183" i="28"/>
  <c r="R177" i="33" s="1"/>
  <c r="D183" i="29"/>
  <c r="S177" i="33" s="1"/>
  <c r="D183" i="30"/>
  <c r="T177" i="33" s="1"/>
  <c r="D183" i="31"/>
  <c r="U177" i="33" s="1"/>
  <c r="D183" i="32"/>
  <c r="V177" i="33" s="1"/>
  <c r="D184" i="4"/>
  <c r="K178" i="33" s="1"/>
  <c r="D184" i="22"/>
  <c r="L178" i="33" s="1"/>
  <c r="D184" i="23"/>
  <c r="M178" i="33" s="1"/>
  <c r="D184" i="24"/>
  <c r="N178" i="33" s="1"/>
  <c r="D184" i="25"/>
  <c r="O178" i="33" s="1"/>
  <c r="D184" i="26"/>
  <c r="P178" i="33" s="1"/>
  <c r="D184" i="27"/>
  <c r="Q178" i="33" s="1"/>
  <c r="D184" i="28"/>
  <c r="R178" i="33" s="1"/>
  <c r="D184" i="29"/>
  <c r="S178" i="33" s="1"/>
  <c r="D184" i="30"/>
  <c r="T178" i="33" s="1"/>
  <c r="D184" i="31"/>
  <c r="U178" i="33" s="1"/>
  <c r="D184" i="32"/>
  <c r="E184" i="32" s="1"/>
  <c r="D185" i="4"/>
  <c r="K179" i="33" s="1"/>
  <c r="D185" i="22"/>
  <c r="L179" i="33" s="1"/>
  <c r="D185" i="23"/>
  <c r="M179" i="33" s="1"/>
  <c r="D185" i="24"/>
  <c r="N179" i="33" s="1"/>
  <c r="D185" i="25"/>
  <c r="O179" i="33" s="1"/>
  <c r="D185" i="26"/>
  <c r="P179" i="33" s="1"/>
  <c r="D185" i="27"/>
  <c r="Q179" i="33" s="1"/>
  <c r="D185" i="28"/>
  <c r="R179" i="33" s="1"/>
  <c r="D185" i="29"/>
  <c r="S179" i="33" s="1"/>
  <c r="D185" i="30"/>
  <c r="T179" i="33" s="1"/>
  <c r="D185" i="31"/>
  <c r="U179" i="33" s="1"/>
  <c r="D185" i="32"/>
  <c r="V179" i="33" s="1"/>
  <c r="D164" i="4"/>
  <c r="K158" i="33" s="1"/>
  <c r="D164" i="22"/>
  <c r="L158" i="33" s="1"/>
  <c r="D164" i="23"/>
  <c r="M158" i="33" s="1"/>
  <c r="D164" i="24"/>
  <c r="N158" i="33" s="1"/>
  <c r="D164" i="25"/>
  <c r="O158" i="33" s="1"/>
  <c r="D164" i="26"/>
  <c r="P158" i="33" s="1"/>
  <c r="D164" i="27"/>
  <c r="Q158" i="33" s="1"/>
  <c r="D164" i="28"/>
  <c r="R158" i="33" s="1"/>
  <c r="D164" i="29"/>
  <c r="S158" i="33" s="1"/>
  <c r="D164" i="30"/>
  <c r="T158" i="33" s="1"/>
  <c r="D164" i="31"/>
  <c r="U158" i="33" s="1"/>
  <c r="D164" i="32"/>
  <c r="V158" i="33" s="1"/>
  <c r="D165" i="4"/>
  <c r="K159" i="33" s="1"/>
  <c r="D165" i="22"/>
  <c r="L159" i="33" s="1"/>
  <c r="D165" i="23"/>
  <c r="M159" i="33" s="1"/>
  <c r="D165" i="24"/>
  <c r="N159" i="33" s="1"/>
  <c r="D165" i="25"/>
  <c r="O159" i="33" s="1"/>
  <c r="D165" i="26"/>
  <c r="P159" i="33" s="1"/>
  <c r="D165" i="27"/>
  <c r="Q159" i="33" s="1"/>
  <c r="D165" i="28"/>
  <c r="R159" i="33" s="1"/>
  <c r="D165" i="29"/>
  <c r="S159" i="33" s="1"/>
  <c r="D165" i="30"/>
  <c r="T159" i="33" s="1"/>
  <c r="D165" i="31"/>
  <c r="U159" i="33" s="1"/>
  <c r="D165" i="32"/>
  <c r="V159" i="33" s="1"/>
  <c r="D166" i="4"/>
  <c r="K160" i="33" s="1"/>
  <c r="D166" i="22"/>
  <c r="L160" i="33" s="1"/>
  <c r="D166" i="23"/>
  <c r="M160" i="33" s="1"/>
  <c r="D166" i="24"/>
  <c r="N160" i="33" s="1"/>
  <c r="D166" i="25"/>
  <c r="O160" i="33" s="1"/>
  <c r="D166" i="26"/>
  <c r="P160" i="33" s="1"/>
  <c r="D166" i="27"/>
  <c r="Q160" i="33" s="1"/>
  <c r="D166" i="28"/>
  <c r="R160" i="33" s="1"/>
  <c r="D166" i="29"/>
  <c r="S160" i="33" s="1"/>
  <c r="D166" i="30"/>
  <c r="T160" i="33" s="1"/>
  <c r="D166" i="31"/>
  <c r="U160" i="33" s="1"/>
  <c r="D166" i="32"/>
  <c r="V160" i="33" s="1"/>
  <c r="D167" i="4"/>
  <c r="K161" i="33" s="1"/>
  <c r="D167" i="22"/>
  <c r="L161" i="33" s="1"/>
  <c r="D167" i="23"/>
  <c r="M161" i="33" s="1"/>
  <c r="D167" i="24"/>
  <c r="N161" i="33" s="1"/>
  <c r="D167" i="25"/>
  <c r="O161" i="33" s="1"/>
  <c r="D167" i="26"/>
  <c r="P161" i="33" s="1"/>
  <c r="D167" i="27"/>
  <c r="Q161" i="33" s="1"/>
  <c r="D167" i="28"/>
  <c r="R161" i="33" s="1"/>
  <c r="D167" i="29"/>
  <c r="S161" i="33" s="1"/>
  <c r="D167" i="30"/>
  <c r="T161" i="33" s="1"/>
  <c r="D167" i="31"/>
  <c r="U161" i="33" s="1"/>
  <c r="D167" i="32"/>
  <c r="V161" i="33" s="1"/>
  <c r="D168" i="4"/>
  <c r="K162" i="33" s="1"/>
  <c r="D168" i="22"/>
  <c r="L162" i="33" s="1"/>
  <c r="D168" i="23"/>
  <c r="M162" i="33" s="1"/>
  <c r="D168" i="24"/>
  <c r="N162" i="33" s="1"/>
  <c r="D168" i="25"/>
  <c r="O162" i="33" s="1"/>
  <c r="D168" i="26"/>
  <c r="P162" i="33" s="1"/>
  <c r="D168" i="27"/>
  <c r="Q162" i="33" s="1"/>
  <c r="D168" i="28"/>
  <c r="R162" i="33" s="1"/>
  <c r="D168" i="29"/>
  <c r="S162" i="33" s="1"/>
  <c r="D168" i="30"/>
  <c r="T162" i="33" s="1"/>
  <c r="D168" i="31"/>
  <c r="U162" i="33" s="1"/>
  <c r="D168" i="32"/>
  <c r="V162" i="33" s="1"/>
  <c r="D169" i="4"/>
  <c r="K163" i="33" s="1"/>
  <c r="D169" i="22"/>
  <c r="L163" i="33" s="1"/>
  <c r="D169" i="23"/>
  <c r="M163" i="33" s="1"/>
  <c r="D169" i="24"/>
  <c r="N163" i="33" s="1"/>
  <c r="D169" i="25"/>
  <c r="O163" i="33" s="1"/>
  <c r="D169" i="26"/>
  <c r="P163" i="33" s="1"/>
  <c r="D169" i="27"/>
  <c r="Q163" i="33" s="1"/>
  <c r="D169" i="28"/>
  <c r="R163" i="33" s="1"/>
  <c r="D169" i="29"/>
  <c r="S163" i="33" s="1"/>
  <c r="D169" i="30"/>
  <c r="T163" i="33" s="1"/>
  <c r="D169" i="31"/>
  <c r="U163" i="33" s="1"/>
  <c r="D169" i="32"/>
  <c r="D170" i="4"/>
  <c r="K164" i="33" s="1"/>
  <c r="D170" i="22"/>
  <c r="L164" i="33" s="1"/>
  <c r="D170" i="23"/>
  <c r="M164" i="33" s="1"/>
  <c r="D170" i="24"/>
  <c r="N164" i="33" s="1"/>
  <c r="D170" i="25"/>
  <c r="O164" i="33" s="1"/>
  <c r="D170" i="26"/>
  <c r="P164" i="33" s="1"/>
  <c r="D170" i="27"/>
  <c r="Q164" i="33" s="1"/>
  <c r="D170" i="28"/>
  <c r="R164" i="33" s="1"/>
  <c r="D170" i="29"/>
  <c r="S164" i="33" s="1"/>
  <c r="D170" i="30"/>
  <c r="T164" i="33" s="1"/>
  <c r="D170" i="31"/>
  <c r="U164" i="33" s="1"/>
  <c r="D170" i="32"/>
  <c r="V164" i="33" s="1"/>
  <c r="D171" i="4"/>
  <c r="K165" i="33" s="1"/>
  <c r="D171" i="22"/>
  <c r="L165" i="33" s="1"/>
  <c r="D171" i="23"/>
  <c r="M165" i="33" s="1"/>
  <c r="D171" i="24"/>
  <c r="N165" i="33" s="1"/>
  <c r="D171" i="25"/>
  <c r="O165" i="33" s="1"/>
  <c r="D171" i="26"/>
  <c r="P165" i="33" s="1"/>
  <c r="D171" i="27"/>
  <c r="Q165" i="33" s="1"/>
  <c r="D171" i="28"/>
  <c r="R165" i="33" s="1"/>
  <c r="D171" i="29"/>
  <c r="S165" i="33" s="1"/>
  <c r="D171" i="30"/>
  <c r="T165" i="33" s="1"/>
  <c r="D171" i="31"/>
  <c r="U165" i="33" s="1"/>
  <c r="D171" i="32"/>
  <c r="V165" i="33" s="1"/>
  <c r="D172" i="4"/>
  <c r="K166" i="33" s="1"/>
  <c r="D172" i="22"/>
  <c r="L166" i="33" s="1"/>
  <c r="D172" i="23"/>
  <c r="M166" i="33" s="1"/>
  <c r="D172" i="24"/>
  <c r="N166" i="33" s="1"/>
  <c r="D172" i="25"/>
  <c r="O166" i="33" s="1"/>
  <c r="D172" i="26"/>
  <c r="P166" i="33" s="1"/>
  <c r="D172" i="27"/>
  <c r="Q166" i="33" s="1"/>
  <c r="D172" i="28"/>
  <c r="R166" i="33" s="1"/>
  <c r="D172" i="29"/>
  <c r="S166" i="33" s="1"/>
  <c r="D172" i="30"/>
  <c r="T166" i="33" s="1"/>
  <c r="D172" i="31"/>
  <c r="U166" i="33" s="1"/>
  <c r="D172" i="32"/>
  <c r="V166" i="33" s="1"/>
  <c r="D173" i="4"/>
  <c r="K167" i="33" s="1"/>
  <c r="D173" i="22"/>
  <c r="L167" i="33" s="1"/>
  <c r="D173" i="23"/>
  <c r="M167" i="33" s="1"/>
  <c r="D173" i="24"/>
  <c r="N167" i="33" s="1"/>
  <c r="D173" i="25"/>
  <c r="O167" i="33" s="1"/>
  <c r="D173" i="26"/>
  <c r="P167" i="33" s="1"/>
  <c r="D173" i="27"/>
  <c r="Q167" i="33" s="1"/>
  <c r="D173" i="28"/>
  <c r="R167" i="33" s="1"/>
  <c r="D173" i="29"/>
  <c r="S167" i="33" s="1"/>
  <c r="D173" i="30"/>
  <c r="T167" i="33" s="1"/>
  <c r="D173" i="31"/>
  <c r="U167" i="33" s="1"/>
  <c r="D173" i="32"/>
  <c r="V167" i="33" s="1"/>
  <c r="D152" i="4"/>
  <c r="K146" i="33" s="1"/>
  <c r="D152" i="22"/>
  <c r="L146" i="33" s="1"/>
  <c r="D152" i="23"/>
  <c r="M146" i="33" s="1"/>
  <c r="D152" i="24"/>
  <c r="N146" i="33" s="1"/>
  <c r="D152" i="25"/>
  <c r="O146" i="33" s="1"/>
  <c r="D152" i="26"/>
  <c r="P146" i="33" s="1"/>
  <c r="D152" i="27"/>
  <c r="Q146" i="33" s="1"/>
  <c r="D152" i="28"/>
  <c r="R146" i="33" s="1"/>
  <c r="D152" i="29"/>
  <c r="S146" i="33" s="1"/>
  <c r="D152" i="30"/>
  <c r="T146" i="33" s="1"/>
  <c r="D152" i="31"/>
  <c r="U146" i="33" s="1"/>
  <c r="D152" i="32"/>
  <c r="V146" i="33" s="1"/>
  <c r="D153" i="4"/>
  <c r="K147" i="33" s="1"/>
  <c r="D153" i="22"/>
  <c r="L147" i="33" s="1"/>
  <c r="D153" i="23"/>
  <c r="M147" i="33" s="1"/>
  <c r="D153" i="24"/>
  <c r="N147" i="33" s="1"/>
  <c r="D153" i="25"/>
  <c r="O147" i="33" s="1"/>
  <c r="D153" i="26"/>
  <c r="P147" i="33" s="1"/>
  <c r="D153" i="27"/>
  <c r="E153" i="27" s="1"/>
  <c r="D153" i="28"/>
  <c r="R147" i="33" s="1"/>
  <c r="D153" i="29"/>
  <c r="S147" i="33" s="1"/>
  <c r="D153" i="30"/>
  <c r="T147" i="33" s="1"/>
  <c r="D153" i="31"/>
  <c r="U147" i="33" s="1"/>
  <c r="D153" i="32"/>
  <c r="V147" i="33" s="1"/>
  <c r="D154" i="4"/>
  <c r="K148" i="33" s="1"/>
  <c r="D154" i="22"/>
  <c r="L148" i="33" s="1"/>
  <c r="D154" i="23"/>
  <c r="M148" i="33" s="1"/>
  <c r="D154" i="24"/>
  <c r="N148" i="33" s="1"/>
  <c r="D154" i="25"/>
  <c r="O148" i="33" s="1"/>
  <c r="D154" i="26"/>
  <c r="P148" i="33" s="1"/>
  <c r="D154" i="27"/>
  <c r="Q148" i="33" s="1"/>
  <c r="D154" i="28"/>
  <c r="R148" i="33" s="1"/>
  <c r="D154" i="29"/>
  <c r="S148" i="33" s="1"/>
  <c r="D154" i="30"/>
  <c r="E154" i="30" s="1"/>
  <c r="D154" i="31"/>
  <c r="U148" i="33" s="1"/>
  <c r="D154" i="32"/>
  <c r="V148" i="33" s="1"/>
  <c r="D155" i="4"/>
  <c r="K149" i="33" s="1"/>
  <c r="D155" i="22"/>
  <c r="L149" i="33" s="1"/>
  <c r="D155" i="23"/>
  <c r="M149" i="33" s="1"/>
  <c r="D155" i="24"/>
  <c r="N149" i="33" s="1"/>
  <c r="D155" i="25"/>
  <c r="O149" i="33" s="1"/>
  <c r="D155" i="26"/>
  <c r="P149" i="33" s="1"/>
  <c r="D155" i="27"/>
  <c r="Q149" i="33" s="1"/>
  <c r="D155" i="28"/>
  <c r="R149" i="33" s="1"/>
  <c r="D155" i="29"/>
  <c r="S149" i="33" s="1"/>
  <c r="D155" i="30"/>
  <c r="T149" i="33" s="1"/>
  <c r="D155" i="31"/>
  <c r="U149" i="33" s="1"/>
  <c r="D155" i="32"/>
  <c r="V149" i="33" s="1"/>
  <c r="D156" i="4"/>
  <c r="K150" i="33" s="1"/>
  <c r="D156" i="22"/>
  <c r="L150" i="33" s="1"/>
  <c r="D156" i="23"/>
  <c r="M150" i="33" s="1"/>
  <c r="D156" i="24"/>
  <c r="N150" i="33" s="1"/>
  <c r="D156" i="25"/>
  <c r="O150" i="33" s="1"/>
  <c r="D156" i="26"/>
  <c r="P150" i="33" s="1"/>
  <c r="D156" i="27"/>
  <c r="Q150" i="33" s="1"/>
  <c r="D156" i="28"/>
  <c r="R150" i="33" s="1"/>
  <c r="D156" i="29"/>
  <c r="S150" i="33" s="1"/>
  <c r="D156" i="30"/>
  <c r="T150" i="33" s="1"/>
  <c r="D156" i="31"/>
  <c r="U150" i="33" s="1"/>
  <c r="D156" i="32"/>
  <c r="V150" i="33" s="1"/>
  <c r="D157" i="4"/>
  <c r="K151" i="33" s="1"/>
  <c r="D157" i="22"/>
  <c r="L151" i="33" s="1"/>
  <c r="D157" i="23"/>
  <c r="M151" i="33" s="1"/>
  <c r="D157" i="24"/>
  <c r="N151" i="33" s="1"/>
  <c r="D157" i="25"/>
  <c r="O151" i="33" s="1"/>
  <c r="D157" i="26"/>
  <c r="P151" i="33" s="1"/>
  <c r="D157" i="27"/>
  <c r="Q151" i="33" s="1"/>
  <c r="D157" i="28"/>
  <c r="R151" i="33" s="1"/>
  <c r="D157" i="29"/>
  <c r="S151" i="33" s="1"/>
  <c r="D157" i="30"/>
  <c r="T151" i="33" s="1"/>
  <c r="D157" i="31"/>
  <c r="U151" i="33" s="1"/>
  <c r="D157" i="32"/>
  <c r="V151" i="33" s="1"/>
  <c r="D158" i="4"/>
  <c r="K152" i="33" s="1"/>
  <c r="D158" i="22"/>
  <c r="L152" i="33" s="1"/>
  <c r="D158" i="23"/>
  <c r="M152" i="33" s="1"/>
  <c r="D158" i="24"/>
  <c r="N152" i="33" s="1"/>
  <c r="D158" i="25"/>
  <c r="O152" i="33" s="1"/>
  <c r="D158" i="26"/>
  <c r="P152" i="33" s="1"/>
  <c r="D158" i="27"/>
  <c r="Q152" i="33" s="1"/>
  <c r="D158" i="28"/>
  <c r="R152" i="33" s="1"/>
  <c r="D158" i="29"/>
  <c r="S152" i="33" s="1"/>
  <c r="D158" i="30"/>
  <c r="T152" i="33" s="1"/>
  <c r="D158" i="31"/>
  <c r="U152" i="33" s="1"/>
  <c r="D158" i="32"/>
  <c r="V152" i="33" s="1"/>
  <c r="D159" i="4"/>
  <c r="K153" i="33" s="1"/>
  <c r="D159" i="22"/>
  <c r="L153" i="33" s="1"/>
  <c r="D159" i="23"/>
  <c r="M153" i="33" s="1"/>
  <c r="D159" i="24"/>
  <c r="N153" i="33" s="1"/>
  <c r="D159" i="25"/>
  <c r="O153" i="33" s="1"/>
  <c r="D159" i="26"/>
  <c r="P153" i="33" s="1"/>
  <c r="D159" i="27"/>
  <c r="Q153" i="33" s="1"/>
  <c r="D159" i="28"/>
  <c r="R153" i="33" s="1"/>
  <c r="D159" i="29"/>
  <c r="S153" i="33" s="1"/>
  <c r="D159" i="30"/>
  <c r="T153" i="33" s="1"/>
  <c r="D159" i="31"/>
  <c r="U153" i="33" s="1"/>
  <c r="D159" i="32"/>
  <c r="V153" i="33" s="1"/>
  <c r="D160" i="4"/>
  <c r="K154" i="33" s="1"/>
  <c r="D160" i="22"/>
  <c r="L154" i="33" s="1"/>
  <c r="D160" i="23"/>
  <c r="M154" i="33" s="1"/>
  <c r="D160" i="24"/>
  <c r="N154" i="33" s="1"/>
  <c r="D160" i="25"/>
  <c r="O154" i="33" s="1"/>
  <c r="D160" i="26"/>
  <c r="P154" i="33" s="1"/>
  <c r="D160" i="27"/>
  <c r="Q154" i="33" s="1"/>
  <c r="D160" i="28"/>
  <c r="R154" i="33" s="1"/>
  <c r="D160" i="29"/>
  <c r="S154" i="33" s="1"/>
  <c r="D160" i="30"/>
  <c r="T154" i="33" s="1"/>
  <c r="D160" i="31"/>
  <c r="U154" i="33" s="1"/>
  <c r="D160" i="32"/>
  <c r="V154" i="33" s="1"/>
  <c r="D161" i="4"/>
  <c r="K155" i="33" s="1"/>
  <c r="D161" i="22"/>
  <c r="L155" i="33" s="1"/>
  <c r="D161" i="23"/>
  <c r="M155" i="33" s="1"/>
  <c r="D161" i="24"/>
  <c r="N155" i="33" s="1"/>
  <c r="D161" i="25"/>
  <c r="O155" i="33" s="1"/>
  <c r="D161" i="26"/>
  <c r="P155" i="33" s="1"/>
  <c r="D161" i="27"/>
  <c r="Q155" i="33" s="1"/>
  <c r="D161" i="28"/>
  <c r="R155" i="33" s="1"/>
  <c r="D161" i="29"/>
  <c r="S155" i="33" s="1"/>
  <c r="D161" i="30"/>
  <c r="T155" i="33" s="1"/>
  <c r="D161" i="31"/>
  <c r="U155" i="33" s="1"/>
  <c r="D161" i="32"/>
  <c r="V155" i="33" s="1"/>
  <c r="D140" i="4"/>
  <c r="K134" i="33" s="1"/>
  <c r="D140" i="22"/>
  <c r="L134" i="33" s="1"/>
  <c r="D140" i="23"/>
  <c r="M134" i="33" s="1"/>
  <c r="D140" i="24"/>
  <c r="N134" i="33" s="1"/>
  <c r="D140" i="25"/>
  <c r="O134" i="33" s="1"/>
  <c r="D140" i="26"/>
  <c r="P134" i="33" s="1"/>
  <c r="D140" i="27"/>
  <c r="Q134" i="33" s="1"/>
  <c r="D140" i="28"/>
  <c r="R134" i="33" s="1"/>
  <c r="D140" i="29"/>
  <c r="S134" i="33" s="1"/>
  <c r="D140" i="30"/>
  <c r="T134" i="33" s="1"/>
  <c r="D140" i="31"/>
  <c r="U134" i="33" s="1"/>
  <c r="D140" i="32"/>
  <c r="V134" i="33" s="1"/>
  <c r="D141" i="4"/>
  <c r="K135" i="33" s="1"/>
  <c r="D141" i="22"/>
  <c r="L135" i="33" s="1"/>
  <c r="D141" i="23"/>
  <c r="M135" i="33" s="1"/>
  <c r="D141" i="24"/>
  <c r="N135" i="33" s="1"/>
  <c r="D141" i="25"/>
  <c r="O135" i="33" s="1"/>
  <c r="D141" i="26"/>
  <c r="P135" i="33" s="1"/>
  <c r="D141" i="27"/>
  <c r="Q135" i="33" s="1"/>
  <c r="D141" i="28"/>
  <c r="R135" i="33" s="1"/>
  <c r="D141" i="29"/>
  <c r="S135" i="33" s="1"/>
  <c r="D141" i="30"/>
  <c r="T135" i="33" s="1"/>
  <c r="D141" i="31"/>
  <c r="U135" i="33" s="1"/>
  <c r="D141" i="32"/>
  <c r="V135" i="33" s="1"/>
  <c r="D142" i="4"/>
  <c r="K136" i="33" s="1"/>
  <c r="D142" i="22"/>
  <c r="L136" i="33" s="1"/>
  <c r="D142" i="23"/>
  <c r="M136" i="33" s="1"/>
  <c r="D142" i="24"/>
  <c r="N136" i="33" s="1"/>
  <c r="D142" i="25"/>
  <c r="O136" i="33" s="1"/>
  <c r="D142" i="26"/>
  <c r="P136" i="33" s="1"/>
  <c r="D142" i="27"/>
  <c r="Q136" i="33" s="1"/>
  <c r="D142" i="28"/>
  <c r="R136" i="33" s="1"/>
  <c r="D142" i="29"/>
  <c r="S136" i="33" s="1"/>
  <c r="D142" i="30"/>
  <c r="T136" i="33" s="1"/>
  <c r="D142" i="31"/>
  <c r="U136" i="33" s="1"/>
  <c r="D142" i="32"/>
  <c r="V136" i="33" s="1"/>
  <c r="D143" i="4"/>
  <c r="K137" i="33" s="1"/>
  <c r="D143" i="22"/>
  <c r="L137" i="33" s="1"/>
  <c r="D143" i="23"/>
  <c r="M137" i="33" s="1"/>
  <c r="D143" i="24"/>
  <c r="N137" i="33" s="1"/>
  <c r="D143" i="25"/>
  <c r="O137" i="33" s="1"/>
  <c r="D143" i="26"/>
  <c r="P137" i="33" s="1"/>
  <c r="D143" i="27"/>
  <c r="Q137" i="33" s="1"/>
  <c r="D143" i="28"/>
  <c r="R137" i="33" s="1"/>
  <c r="D143" i="29"/>
  <c r="S137" i="33" s="1"/>
  <c r="D143" i="30"/>
  <c r="T137" i="33" s="1"/>
  <c r="D143" i="31"/>
  <c r="U137" i="33" s="1"/>
  <c r="D143" i="32"/>
  <c r="V137" i="33" s="1"/>
  <c r="D144" i="4"/>
  <c r="K138" i="33" s="1"/>
  <c r="D144" i="22"/>
  <c r="L138" i="33" s="1"/>
  <c r="D144" i="23"/>
  <c r="M138" i="33" s="1"/>
  <c r="D144" i="24"/>
  <c r="N138" i="33" s="1"/>
  <c r="D144" i="25"/>
  <c r="O138" i="33" s="1"/>
  <c r="D144" i="26"/>
  <c r="P138" i="33" s="1"/>
  <c r="D144" i="27"/>
  <c r="Q138" i="33" s="1"/>
  <c r="D144" i="28"/>
  <c r="R138" i="33" s="1"/>
  <c r="D144" i="29"/>
  <c r="S138" i="33" s="1"/>
  <c r="D144" i="30"/>
  <c r="T138" i="33" s="1"/>
  <c r="D144" i="31"/>
  <c r="U138" i="33" s="1"/>
  <c r="D144" i="32"/>
  <c r="V138" i="33" s="1"/>
  <c r="D145" i="4"/>
  <c r="K139" i="33" s="1"/>
  <c r="D145" i="22"/>
  <c r="L139" i="33" s="1"/>
  <c r="D145" i="23"/>
  <c r="M139" i="33" s="1"/>
  <c r="D145" i="24"/>
  <c r="N139" i="33" s="1"/>
  <c r="D145" i="25"/>
  <c r="O139" i="33" s="1"/>
  <c r="D145" i="26"/>
  <c r="P139" i="33" s="1"/>
  <c r="D145" i="27"/>
  <c r="Q139" i="33" s="1"/>
  <c r="D145" i="28"/>
  <c r="R139" i="33" s="1"/>
  <c r="D145" i="29"/>
  <c r="S139" i="33" s="1"/>
  <c r="D145" i="30"/>
  <c r="T139" i="33" s="1"/>
  <c r="D145" i="31"/>
  <c r="U139" i="33" s="1"/>
  <c r="D145" i="32"/>
  <c r="V139" i="33" s="1"/>
  <c r="D146" i="4"/>
  <c r="K140" i="33" s="1"/>
  <c r="D146" i="22"/>
  <c r="L140" i="33" s="1"/>
  <c r="D146" i="23"/>
  <c r="M140" i="33" s="1"/>
  <c r="D146" i="24"/>
  <c r="N140" i="33" s="1"/>
  <c r="D146" i="25"/>
  <c r="O140" i="33" s="1"/>
  <c r="D146" i="26"/>
  <c r="P140" i="33" s="1"/>
  <c r="D146" i="27"/>
  <c r="Q140" i="33" s="1"/>
  <c r="D146" i="28"/>
  <c r="R140" i="33" s="1"/>
  <c r="D146" i="29"/>
  <c r="S140" i="33" s="1"/>
  <c r="D146" i="30"/>
  <c r="T140" i="33" s="1"/>
  <c r="D146" i="31"/>
  <c r="U140" i="33" s="1"/>
  <c r="D146" i="32"/>
  <c r="V140" i="33" s="1"/>
  <c r="D147" i="4"/>
  <c r="K141" i="33" s="1"/>
  <c r="D147" i="22"/>
  <c r="L141" i="33" s="1"/>
  <c r="D147" i="23"/>
  <c r="M141" i="33" s="1"/>
  <c r="D147" i="24"/>
  <c r="N141" i="33" s="1"/>
  <c r="D147" i="25"/>
  <c r="O141" i="33" s="1"/>
  <c r="D147" i="26"/>
  <c r="P141" i="33" s="1"/>
  <c r="D147" i="27"/>
  <c r="Q141" i="33" s="1"/>
  <c r="D147" i="28"/>
  <c r="R141" i="33" s="1"/>
  <c r="D147" i="29"/>
  <c r="S141" i="33" s="1"/>
  <c r="D147" i="30"/>
  <c r="T141" i="33" s="1"/>
  <c r="D147" i="31"/>
  <c r="U141" i="33" s="1"/>
  <c r="D147" i="32"/>
  <c r="V141" i="33" s="1"/>
  <c r="D148" i="4"/>
  <c r="K142" i="33" s="1"/>
  <c r="D148" i="22"/>
  <c r="L142" i="33" s="1"/>
  <c r="D148" i="23"/>
  <c r="M142" i="33" s="1"/>
  <c r="D148" i="24"/>
  <c r="N142" i="33" s="1"/>
  <c r="D148" i="25"/>
  <c r="O142" i="33" s="1"/>
  <c r="D148" i="26"/>
  <c r="P142" i="33" s="1"/>
  <c r="D148" i="27"/>
  <c r="Q142" i="33" s="1"/>
  <c r="D148" i="28"/>
  <c r="R142" i="33" s="1"/>
  <c r="D148" i="29"/>
  <c r="S142" i="33" s="1"/>
  <c r="D148" i="30"/>
  <c r="T142" i="33" s="1"/>
  <c r="D148" i="31"/>
  <c r="U142" i="33" s="1"/>
  <c r="D148" i="32"/>
  <c r="V142" i="33" s="1"/>
  <c r="D149" i="4"/>
  <c r="K143" i="33" s="1"/>
  <c r="D149" i="22"/>
  <c r="L143" i="33" s="1"/>
  <c r="D149" i="23"/>
  <c r="M143" i="33" s="1"/>
  <c r="D149" i="24"/>
  <c r="N143" i="33" s="1"/>
  <c r="D149" i="25"/>
  <c r="O143" i="33" s="1"/>
  <c r="D149" i="26"/>
  <c r="P143" i="33" s="1"/>
  <c r="D149" i="27"/>
  <c r="Q143" i="33" s="1"/>
  <c r="D149" i="28"/>
  <c r="R143" i="33" s="1"/>
  <c r="D149" i="29"/>
  <c r="S143" i="33" s="1"/>
  <c r="D149" i="30"/>
  <c r="T143" i="33" s="1"/>
  <c r="D149" i="31"/>
  <c r="U143" i="33" s="1"/>
  <c r="D149" i="32"/>
  <c r="V143" i="33" s="1"/>
  <c r="D128" i="4"/>
  <c r="K122" i="33" s="1"/>
  <c r="D128" i="22"/>
  <c r="L122" i="33" s="1"/>
  <c r="D128" i="23"/>
  <c r="M122" i="33" s="1"/>
  <c r="D128" i="24"/>
  <c r="N122" i="33" s="1"/>
  <c r="D128" i="25"/>
  <c r="O122" i="33" s="1"/>
  <c r="D128" i="26"/>
  <c r="P122" i="33" s="1"/>
  <c r="D128" i="27"/>
  <c r="Q122" i="33" s="1"/>
  <c r="D128" i="28"/>
  <c r="R122" i="33" s="1"/>
  <c r="D128" i="29"/>
  <c r="S122" i="33" s="1"/>
  <c r="D128" i="30"/>
  <c r="T122" i="33" s="1"/>
  <c r="D128" i="31"/>
  <c r="U122" i="33" s="1"/>
  <c r="D128" i="32"/>
  <c r="V122" i="33" s="1"/>
  <c r="D129" i="4"/>
  <c r="K123" i="33" s="1"/>
  <c r="D129" i="22"/>
  <c r="L123" i="33" s="1"/>
  <c r="D129" i="23"/>
  <c r="M123" i="33" s="1"/>
  <c r="D129" i="24"/>
  <c r="N123" i="33" s="1"/>
  <c r="D129" i="25"/>
  <c r="O123" i="33" s="1"/>
  <c r="D129" i="26"/>
  <c r="P123" i="33" s="1"/>
  <c r="D129" i="27"/>
  <c r="Q123" i="33" s="1"/>
  <c r="D129" i="28"/>
  <c r="R123" i="33" s="1"/>
  <c r="D129" i="29"/>
  <c r="S123" i="33" s="1"/>
  <c r="D129" i="30"/>
  <c r="T123" i="33" s="1"/>
  <c r="D129" i="31"/>
  <c r="U123" i="33" s="1"/>
  <c r="D129" i="32"/>
  <c r="V123" i="33" s="1"/>
  <c r="D130" i="4"/>
  <c r="K124" i="33" s="1"/>
  <c r="D130" i="22"/>
  <c r="L124" i="33" s="1"/>
  <c r="D130" i="23"/>
  <c r="M124" i="33" s="1"/>
  <c r="D130" i="24"/>
  <c r="N124" i="33" s="1"/>
  <c r="D130" i="25"/>
  <c r="O124" i="33" s="1"/>
  <c r="D130" i="26"/>
  <c r="P124" i="33" s="1"/>
  <c r="D130" i="27"/>
  <c r="Q124" i="33" s="1"/>
  <c r="D130" i="28"/>
  <c r="R124" i="33" s="1"/>
  <c r="D130" i="29"/>
  <c r="S124" i="33" s="1"/>
  <c r="D130" i="30"/>
  <c r="T124" i="33" s="1"/>
  <c r="D130" i="31"/>
  <c r="U124" i="33" s="1"/>
  <c r="D130" i="32"/>
  <c r="V124" i="33" s="1"/>
  <c r="D131" i="4"/>
  <c r="K125" i="33" s="1"/>
  <c r="D131" i="22"/>
  <c r="L125" i="33" s="1"/>
  <c r="D131" i="23"/>
  <c r="M125" i="33" s="1"/>
  <c r="D131" i="24"/>
  <c r="N125" i="33" s="1"/>
  <c r="D131" i="25"/>
  <c r="O125" i="33" s="1"/>
  <c r="D131" i="26"/>
  <c r="P125" i="33" s="1"/>
  <c r="D131" i="27"/>
  <c r="Q125" i="33" s="1"/>
  <c r="D131" i="28"/>
  <c r="R125" i="33" s="1"/>
  <c r="D131" i="29"/>
  <c r="S125" i="33" s="1"/>
  <c r="D131" i="30"/>
  <c r="T125" i="33" s="1"/>
  <c r="D131" i="31"/>
  <c r="U125" i="33" s="1"/>
  <c r="D131" i="32"/>
  <c r="V125" i="33" s="1"/>
  <c r="D132" i="4"/>
  <c r="K126" i="33" s="1"/>
  <c r="D132" i="22"/>
  <c r="L126" i="33" s="1"/>
  <c r="D132" i="23"/>
  <c r="M126" i="33" s="1"/>
  <c r="D132" i="24"/>
  <c r="N126" i="33" s="1"/>
  <c r="D132" i="25"/>
  <c r="O126" i="33" s="1"/>
  <c r="D132" i="26"/>
  <c r="P126" i="33" s="1"/>
  <c r="D132" i="27"/>
  <c r="Q126" i="33" s="1"/>
  <c r="D132" i="28"/>
  <c r="R126" i="33" s="1"/>
  <c r="D132" i="29"/>
  <c r="S126" i="33" s="1"/>
  <c r="D132" i="30"/>
  <c r="T126" i="33" s="1"/>
  <c r="D132" i="31"/>
  <c r="U126" i="33" s="1"/>
  <c r="D132" i="32"/>
  <c r="V126" i="33" s="1"/>
  <c r="D133" i="4"/>
  <c r="K127" i="33" s="1"/>
  <c r="D133" i="22"/>
  <c r="L127" i="33" s="1"/>
  <c r="D133" i="23"/>
  <c r="M127" i="33" s="1"/>
  <c r="D133" i="24"/>
  <c r="N127" i="33" s="1"/>
  <c r="D133" i="25"/>
  <c r="O127" i="33" s="1"/>
  <c r="D133" i="26"/>
  <c r="P127" i="33" s="1"/>
  <c r="D133" i="27"/>
  <c r="Q127" i="33" s="1"/>
  <c r="D133" i="28"/>
  <c r="R127" i="33" s="1"/>
  <c r="D133" i="29"/>
  <c r="S127" i="33" s="1"/>
  <c r="D133" i="30"/>
  <c r="T127" i="33" s="1"/>
  <c r="D133" i="31"/>
  <c r="U127" i="33" s="1"/>
  <c r="D133" i="32"/>
  <c r="V127" i="33" s="1"/>
  <c r="D134" i="4"/>
  <c r="K128" i="33" s="1"/>
  <c r="D134" i="22"/>
  <c r="L128" i="33" s="1"/>
  <c r="D134" i="23"/>
  <c r="M128" i="33" s="1"/>
  <c r="D134" i="24"/>
  <c r="N128" i="33" s="1"/>
  <c r="D134" i="25"/>
  <c r="O128" i="33" s="1"/>
  <c r="D134" i="26"/>
  <c r="P128" i="33" s="1"/>
  <c r="D134" i="27"/>
  <c r="Q128" i="33" s="1"/>
  <c r="D134" i="28"/>
  <c r="R128" i="33" s="1"/>
  <c r="D134" i="29"/>
  <c r="S128" i="33" s="1"/>
  <c r="D134" i="30"/>
  <c r="T128" i="33" s="1"/>
  <c r="D134" i="31"/>
  <c r="U128" i="33" s="1"/>
  <c r="D134" i="32"/>
  <c r="V128" i="33" s="1"/>
  <c r="D135" i="4"/>
  <c r="K129" i="33" s="1"/>
  <c r="D135" i="22"/>
  <c r="L129" i="33" s="1"/>
  <c r="D135" i="23"/>
  <c r="M129" i="33" s="1"/>
  <c r="D135" i="24"/>
  <c r="N129" i="33" s="1"/>
  <c r="D135" i="25"/>
  <c r="O129" i="33" s="1"/>
  <c r="D135" i="26"/>
  <c r="P129" i="33" s="1"/>
  <c r="D135" i="27"/>
  <c r="Q129" i="33" s="1"/>
  <c r="D135" i="28"/>
  <c r="R129" i="33" s="1"/>
  <c r="D135" i="29"/>
  <c r="S129" i="33" s="1"/>
  <c r="D135" i="30"/>
  <c r="T129" i="33" s="1"/>
  <c r="D135" i="31"/>
  <c r="U129" i="33" s="1"/>
  <c r="D135" i="32"/>
  <c r="V129" i="33" s="1"/>
  <c r="D136" i="4"/>
  <c r="K130" i="33" s="1"/>
  <c r="D136" i="22"/>
  <c r="L130" i="33" s="1"/>
  <c r="D136" i="23"/>
  <c r="M130" i="33" s="1"/>
  <c r="D136" i="24"/>
  <c r="N130" i="33" s="1"/>
  <c r="D136" i="25"/>
  <c r="O130" i="33" s="1"/>
  <c r="D136" i="26"/>
  <c r="P130" i="33" s="1"/>
  <c r="D136" i="27"/>
  <c r="Q130" i="33" s="1"/>
  <c r="D136" i="28"/>
  <c r="R130" i="33" s="1"/>
  <c r="D136" i="29"/>
  <c r="S130" i="33" s="1"/>
  <c r="D136" i="30"/>
  <c r="T130" i="33" s="1"/>
  <c r="D136" i="31"/>
  <c r="U130" i="33" s="1"/>
  <c r="D136" i="32"/>
  <c r="V130" i="33" s="1"/>
  <c r="D137" i="4"/>
  <c r="K131" i="33" s="1"/>
  <c r="D137" i="22"/>
  <c r="L131" i="33" s="1"/>
  <c r="D137" i="23"/>
  <c r="M131" i="33" s="1"/>
  <c r="D137" i="24"/>
  <c r="N131" i="33" s="1"/>
  <c r="D137" i="25"/>
  <c r="O131" i="33" s="1"/>
  <c r="D137" i="26"/>
  <c r="P131" i="33" s="1"/>
  <c r="D137" i="27"/>
  <c r="Q131" i="33" s="1"/>
  <c r="D137" i="28"/>
  <c r="R131" i="33" s="1"/>
  <c r="D137" i="29"/>
  <c r="S131" i="33" s="1"/>
  <c r="D137" i="30"/>
  <c r="T131" i="33" s="1"/>
  <c r="D137" i="31"/>
  <c r="U131" i="33" s="1"/>
  <c r="D137" i="32"/>
  <c r="V131" i="33" s="1"/>
  <c r="D116" i="4"/>
  <c r="K110" i="33" s="1"/>
  <c r="D116" i="22"/>
  <c r="L110" i="33" s="1"/>
  <c r="D116" i="23"/>
  <c r="M110" i="33" s="1"/>
  <c r="D116" i="24"/>
  <c r="N110" i="33" s="1"/>
  <c r="D116" i="25"/>
  <c r="O110" i="33" s="1"/>
  <c r="D116" i="26"/>
  <c r="P110" i="33" s="1"/>
  <c r="D116" i="27"/>
  <c r="Q110" i="33" s="1"/>
  <c r="D116" i="28"/>
  <c r="R110" i="33" s="1"/>
  <c r="D116" i="29"/>
  <c r="S110" i="33" s="1"/>
  <c r="D116" i="30"/>
  <c r="T110" i="33" s="1"/>
  <c r="D116" i="31"/>
  <c r="U110" i="33" s="1"/>
  <c r="D116" i="32"/>
  <c r="V110" i="33" s="1"/>
  <c r="D117" i="4"/>
  <c r="K111" i="33" s="1"/>
  <c r="D117" i="22"/>
  <c r="L111" i="33" s="1"/>
  <c r="D117" i="23"/>
  <c r="M111" i="33" s="1"/>
  <c r="D117" i="24"/>
  <c r="N111" i="33" s="1"/>
  <c r="D117" i="25"/>
  <c r="O111" i="33" s="1"/>
  <c r="D117" i="26"/>
  <c r="P111" i="33" s="1"/>
  <c r="D117" i="27"/>
  <c r="Q111" i="33" s="1"/>
  <c r="D117" i="28"/>
  <c r="R111" i="33" s="1"/>
  <c r="D117" i="29"/>
  <c r="S111" i="33" s="1"/>
  <c r="D117" i="30"/>
  <c r="T111" i="33" s="1"/>
  <c r="D117" i="31"/>
  <c r="U111" i="33" s="1"/>
  <c r="D117" i="32"/>
  <c r="V111" i="33" s="1"/>
  <c r="D118" i="4"/>
  <c r="K112" i="33" s="1"/>
  <c r="D118" i="22"/>
  <c r="L112" i="33" s="1"/>
  <c r="D118" i="23"/>
  <c r="M112" i="33" s="1"/>
  <c r="D118" i="24"/>
  <c r="N112" i="33" s="1"/>
  <c r="D118" i="25"/>
  <c r="O112" i="33" s="1"/>
  <c r="D118" i="26"/>
  <c r="P112" i="33" s="1"/>
  <c r="D118" i="27"/>
  <c r="Q112" i="33" s="1"/>
  <c r="D118" i="28"/>
  <c r="R112" i="33" s="1"/>
  <c r="D118" i="29"/>
  <c r="S112" i="33" s="1"/>
  <c r="D118" i="30"/>
  <c r="T112" i="33" s="1"/>
  <c r="D118" i="31"/>
  <c r="U112" i="33" s="1"/>
  <c r="D118" i="32"/>
  <c r="V112" i="33" s="1"/>
  <c r="D119" i="4"/>
  <c r="K113" i="33" s="1"/>
  <c r="D119" i="22"/>
  <c r="L113" i="33" s="1"/>
  <c r="D119" i="23"/>
  <c r="M113" i="33" s="1"/>
  <c r="D119" i="24"/>
  <c r="N113" i="33" s="1"/>
  <c r="D119" i="25"/>
  <c r="O113" i="33" s="1"/>
  <c r="D119" i="26"/>
  <c r="P113" i="33" s="1"/>
  <c r="D119" i="27"/>
  <c r="Q113" i="33" s="1"/>
  <c r="D119" i="28"/>
  <c r="R113" i="33" s="1"/>
  <c r="D119" i="29"/>
  <c r="S113" i="33" s="1"/>
  <c r="D119" i="30"/>
  <c r="T113" i="33" s="1"/>
  <c r="D119" i="31"/>
  <c r="U113" i="33" s="1"/>
  <c r="D119" i="32"/>
  <c r="V113" i="33" s="1"/>
  <c r="D120" i="4"/>
  <c r="K114" i="33" s="1"/>
  <c r="D120" i="22"/>
  <c r="L114" i="33" s="1"/>
  <c r="D120" i="23"/>
  <c r="M114" i="33" s="1"/>
  <c r="D120" i="24"/>
  <c r="N114" i="33" s="1"/>
  <c r="D120" i="25"/>
  <c r="O114" i="33" s="1"/>
  <c r="D120" i="26"/>
  <c r="P114" i="33" s="1"/>
  <c r="D120" i="27"/>
  <c r="Q114" i="33" s="1"/>
  <c r="D120" i="28"/>
  <c r="R114" i="33" s="1"/>
  <c r="D120" i="29"/>
  <c r="S114" i="33" s="1"/>
  <c r="D120" i="30"/>
  <c r="T114" i="33" s="1"/>
  <c r="D120" i="31"/>
  <c r="U114" i="33" s="1"/>
  <c r="D120" i="32"/>
  <c r="V114" i="33" s="1"/>
  <c r="D121" i="4"/>
  <c r="K115" i="33" s="1"/>
  <c r="D121" i="22"/>
  <c r="L115" i="33" s="1"/>
  <c r="D121" i="23"/>
  <c r="M115" i="33" s="1"/>
  <c r="D121" i="24"/>
  <c r="N115" i="33" s="1"/>
  <c r="D121" i="25"/>
  <c r="O115" i="33" s="1"/>
  <c r="D121" i="26"/>
  <c r="P115" i="33" s="1"/>
  <c r="D121" i="27"/>
  <c r="Q115" i="33" s="1"/>
  <c r="D121" i="28"/>
  <c r="R115" i="33" s="1"/>
  <c r="D121" i="29"/>
  <c r="S115" i="33" s="1"/>
  <c r="D121" i="30"/>
  <c r="T115" i="33" s="1"/>
  <c r="D121" i="31"/>
  <c r="U115" i="33" s="1"/>
  <c r="D121" i="32"/>
  <c r="V115" i="33" s="1"/>
  <c r="D122" i="4"/>
  <c r="K116" i="33" s="1"/>
  <c r="D122" i="22"/>
  <c r="L116" i="33" s="1"/>
  <c r="D122" i="23"/>
  <c r="M116" i="33" s="1"/>
  <c r="D122" i="24"/>
  <c r="N116" i="33" s="1"/>
  <c r="D122" i="25"/>
  <c r="O116" i="33" s="1"/>
  <c r="D122" i="26"/>
  <c r="P116" i="33" s="1"/>
  <c r="D122" i="27"/>
  <c r="Q116" i="33" s="1"/>
  <c r="D122" i="28"/>
  <c r="R116" i="33" s="1"/>
  <c r="D122" i="29"/>
  <c r="S116" i="33" s="1"/>
  <c r="D122" i="30"/>
  <c r="T116" i="33" s="1"/>
  <c r="D122" i="31"/>
  <c r="U116" i="33" s="1"/>
  <c r="D122" i="32"/>
  <c r="V116" i="33" s="1"/>
  <c r="D123" i="4"/>
  <c r="K117" i="33" s="1"/>
  <c r="D123" i="22"/>
  <c r="L117" i="33" s="1"/>
  <c r="D123" i="23"/>
  <c r="M117" i="33" s="1"/>
  <c r="D123" i="24"/>
  <c r="N117" i="33" s="1"/>
  <c r="D123" i="25"/>
  <c r="O117" i="33" s="1"/>
  <c r="D123" i="26"/>
  <c r="P117" i="33" s="1"/>
  <c r="D123" i="27"/>
  <c r="Q117" i="33" s="1"/>
  <c r="D123" i="28"/>
  <c r="R117" i="33" s="1"/>
  <c r="D123" i="29"/>
  <c r="S117" i="33" s="1"/>
  <c r="D123" i="30"/>
  <c r="T117" i="33" s="1"/>
  <c r="D123" i="31"/>
  <c r="U117" i="33" s="1"/>
  <c r="D123" i="32"/>
  <c r="V117" i="33" s="1"/>
  <c r="D124" i="4"/>
  <c r="K118" i="33" s="1"/>
  <c r="D124" i="22"/>
  <c r="L118" i="33" s="1"/>
  <c r="D124" i="23"/>
  <c r="M118" i="33" s="1"/>
  <c r="D124" i="24"/>
  <c r="N118" i="33" s="1"/>
  <c r="D124" i="25"/>
  <c r="O118" i="33" s="1"/>
  <c r="D124" i="26"/>
  <c r="P118" i="33" s="1"/>
  <c r="D124" i="27"/>
  <c r="Q118" i="33" s="1"/>
  <c r="D124" i="28"/>
  <c r="R118" i="33" s="1"/>
  <c r="D124" i="29"/>
  <c r="S118" i="33" s="1"/>
  <c r="D124" i="30"/>
  <c r="T118" i="33" s="1"/>
  <c r="D124" i="31"/>
  <c r="U118" i="33" s="1"/>
  <c r="D124" i="32"/>
  <c r="V118" i="33" s="1"/>
  <c r="D125" i="4"/>
  <c r="K119" i="33" s="1"/>
  <c r="D125" i="22"/>
  <c r="L119" i="33" s="1"/>
  <c r="D125" i="23"/>
  <c r="M119" i="33" s="1"/>
  <c r="D125" i="24"/>
  <c r="N119" i="33" s="1"/>
  <c r="D125" i="25"/>
  <c r="O119" i="33" s="1"/>
  <c r="D125" i="26"/>
  <c r="P119" i="33" s="1"/>
  <c r="D125" i="27"/>
  <c r="Q119" i="33" s="1"/>
  <c r="D125" i="28"/>
  <c r="R119" i="33" s="1"/>
  <c r="D125" i="29"/>
  <c r="S119" i="33" s="1"/>
  <c r="D125" i="30"/>
  <c r="T119" i="33" s="1"/>
  <c r="D125" i="31"/>
  <c r="U119" i="33" s="1"/>
  <c r="D125" i="32"/>
  <c r="V119" i="33" s="1"/>
  <c r="D104" i="4"/>
  <c r="K98" i="33" s="1"/>
  <c r="D104" i="22"/>
  <c r="L98" i="33" s="1"/>
  <c r="D104" i="23"/>
  <c r="M98" i="33" s="1"/>
  <c r="D104" i="24"/>
  <c r="N98" i="33" s="1"/>
  <c r="D104" i="25"/>
  <c r="O98" i="33" s="1"/>
  <c r="D104" i="26"/>
  <c r="P98" i="33" s="1"/>
  <c r="D104" i="27"/>
  <c r="Q98" i="33" s="1"/>
  <c r="D104" i="28"/>
  <c r="R98" i="33" s="1"/>
  <c r="D104" i="29"/>
  <c r="S98" i="33" s="1"/>
  <c r="D104" i="30"/>
  <c r="T98" i="33" s="1"/>
  <c r="D104" i="31"/>
  <c r="U98" i="33" s="1"/>
  <c r="D104" i="32"/>
  <c r="V98" i="33" s="1"/>
  <c r="D105" i="4"/>
  <c r="K99" i="33" s="1"/>
  <c r="D105" i="22"/>
  <c r="L99" i="33" s="1"/>
  <c r="D105" i="23"/>
  <c r="M99" i="33" s="1"/>
  <c r="D105" i="24"/>
  <c r="N99" i="33" s="1"/>
  <c r="D105" i="25"/>
  <c r="O99" i="33" s="1"/>
  <c r="D105" i="26"/>
  <c r="P99" i="33" s="1"/>
  <c r="D105" i="27"/>
  <c r="Q99" i="33" s="1"/>
  <c r="D105" i="28"/>
  <c r="R99" i="33" s="1"/>
  <c r="D105" i="29"/>
  <c r="S99" i="33" s="1"/>
  <c r="D105" i="30"/>
  <c r="T99" i="33" s="1"/>
  <c r="D105" i="31"/>
  <c r="U99" i="33" s="1"/>
  <c r="D105" i="32"/>
  <c r="V99" i="33" s="1"/>
  <c r="D106" i="4"/>
  <c r="K100" i="33" s="1"/>
  <c r="D106" i="22"/>
  <c r="L100" i="33" s="1"/>
  <c r="D106" i="23"/>
  <c r="M100" i="33" s="1"/>
  <c r="D106" i="24"/>
  <c r="N100" i="33" s="1"/>
  <c r="D106" i="25"/>
  <c r="O100" i="33" s="1"/>
  <c r="D106" i="26"/>
  <c r="P100" i="33" s="1"/>
  <c r="D106" i="27"/>
  <c r="Q100" i="33" s="1"/>
  <c r="D106" i="28"/>
  <c r="R100" i="33" s="1"/>
  <c r="D106" i="29"/>
  <c r="S100" i="33" s="1"/>
  <c r="D106" i="30"/>
  <c r="T100" i="33" s="1"/>
  <c r="D106" i="31"/>
  <c r="F106" i="31" s="1"/>
  <c r="D106" i="32"/>
  <c r="V100" i="33" s="1"/>
  <c r="D107" i="4"/>
  <c r="K101" i="33" s="1"/>
  <c r="D107" i="22"/>
  <c r="L101" i="33" s="1"/>
  <c r="D107" i="23"/>
  <c r="M101" i="33" s="1"/>
  <c r="D107" i="24"/>
  <c r="N101" i="33" s="1"/>
  <c r="D107" i="25"/>
  <c r="O101" i="33" s="1"/>
  <c r="D107" i="26"/>
  <c r="P101" i="33" s="1"/>
  <c r="D107" i="27"/>
  <c r="Q101" i="33" s="1"/>
  <c r="D107" i="28"/>
  <c r="R101" i="33" s="1"/>
  <c r="D107" i="29"/>
  <c r="S101" i="33" s="1"/>
  <c r="D107" i="30"/>
  <c r="T101" i="33" s="1"/>
  <c r="D107" i="31"/>
  <c r="U101" i="33" s="1"/>
  <c r="D107" i="32"/>
  <c r="V101" i="33" s="1"/>
  <c r="D108" i="4"/>
  <c r="K102" i="33" s="1"/>
  <c r="D108" i="22"/>
  <c r="L102" i="33" s="1"/>
  <c r="D108" i="23"/>
  <c r="M102" i="33" s="1"/>
  <c r="D108" i="24"/>
  <c r="N102" i="33" s="1"/>
  <c r="D108" i="25"/>
  <c r="O102" i="33" s="1"/>
  <c r="D108" i="26"/>
  <c r="P102" i="33" s="1"/>
  <c r="D108" i="27"/>
  <c r="Q102" i="33" s="1"/>
  <c r="D108" i="28"/>
  <c r="R102" i="33" s="1"/>
  <c r="D108" i="29"/>
  <c r="S102" i="33" s="1"/>
  <c r="D108" i="30"/>
  <c r="T102" i="33" s="1"/>
  <c r="D108" i="31"/>
  <c r="U102" i="33" s="1"/>
  <c r="D108" i="32"/>
  <c r="V102" i="33" s="1"/>
  <c r="D109" i="4"/>
  <c r="K103" i="33" s="1"/>
  <c r="D109" i="22"/>
  <c r="L103" i="33" s="1"/>
  <c r="D109" i="23"/>
  <c r="M103" i="33" s="1"/>
  <c r="D109" i="24"/>
  <c r="N103" i="33" s="1"/>
  <c r="D109" i="25"/>
  <c r="O103" i="33" s="1"/>
  <c r="D109" i="26"/>
  <c r="P103" i="33" s="1"/>
  <c r="D109" i="27"/>
  <c r="Q103" i="33" s="1"/>
  <c r="D109" i="28"/>
  <c r="R103" i="33" s="1"/>
  <c r="D109" i="29"/>
  <c r="S103" i="33" s="1"/>
  <c r="D109" i="30"/>
  <c r="T103" i="33" s="1"/>
  <c r="D109" i="31"/>
  <c r="U103" i="33" s="1"/>
  <c r="D109" i="32"/>
  <c r="V103" i="33" s="1"/>
  <c r="D110" i="4"/>
  <c r="K104" i="33" s="1"/>
  <c r="D110" i="22"/>
  <c r="L104" i="33" s="1"/>
  <c r="D110" i="23"/>
  <c r="M104" i="33" s="1"/>
  <c r="D110" i="24"/>
  <c r="N104" i="33" s="1"/>
  <c r="D110" i="25"/>
  <c r="O104" i="33" s="1"/>
  <c r="D110" i="26"/>
  <c r="P104" i="33" s="1"/>
  <c r="D110" i="27"/>
  <c r="Q104" i="33" s="1"/>
  <c r="D110" i="28"/>
  <c r="R104" i="33" s="1"/>
  <c r="D110" i="29"/>
  <c r="S104" i="33" s="1"/>
  <c r="D110" i="30"/>
  <c r="T104" i="33" s="1"/>
  <c r="D110" i="31"/>
  <c r="U104" i="33" s="1"/>
  <c r="D110" i="32"/>
  <c r="V104" i="33" s="1"/>
  <c r="D111" i="4"/>
  <c r="K105" i="33" s="1"/>
  <c r="D111" i="22"/>
  <c r="L105" i="33" s="1"/>
  <c r="D111" i="23"/>
  <c r="M105" i="33" s="1"/>
  <c r="D111" i="24"/>
  <c r="N105" i="33" s="1"/>
  <c r="D111" i="25"/>
  <c r="O105" i="33" s="1"/>
  <c r="D111" i="26"/>
  <c r="P105" i="33" s="1"/>
  <c r="D111" i="27"/>
  <c r="Q105" i="33" s="1"/>
  <c r="D111" i="28"/>
  <c r="R105" i="33" s="1"/>
  <c r="D111" i="29"/>
  <c r="S105" i="33" s="1"/>
  <c r="D111" i="30"/>
  <c r="T105" i="33" s="1"/>
  <c r="D111" i="31"/>
  <c r="U105" i="33" s="1"/>
  <c r="D111" i="32"/>
  <c r="V105" i="33" s="1"/>
  <c r="D112" i="4"/>
  <c r="K106" i="33" s="1"/>
  <c r="D112" i="22"/>
  <c r="L106" i="33" s="1"/>
  <c r="D112" i="23"/>
  <c r="M106" i="33" s="1"/>
  <c r="D112" i="24"/>
  <c r="N106" i="33" s="1"/>
  <c r="D112" i="25"/>
  <c r="O106" i="33" s="1"/>
  <c r="D112" i="26"/>
  <c r="P106" i="33" s="1"/>
  <c r="D112" i="27"/>
  <c r="Q106" i="33" s="1"/>
  <c r="D112" i="28"/>
  <c r="R106" i="33" s="1"/>
  <c r="D112" i="29"/>
  <c r="D112" i="30"/>
  <c r="T106" i="33" s="1"/>
  <c r="D112" i="31"/>
  <c r="U106" i="33" s="1"/>
  <c r="D112" i="32"/>
  <c r="V106" i="33" s="1"/>
  <c r="D113" i="4"/>
  <c r="K107" i="33" s="1"/>
  <c r="D113" i="22"/>
  <c r="L107" i="33" s="1"/>
  <c r="D113" i="23"/>
  <c r="M107" i="33" s="1"/>
  <c r="D113" i="24"/>
  <c r="N107" i="33" s="1"/>
  <c r="D113" i="25"/>
  <c r="D113" i="26"/>
  <c r="P107" i="33" s="1"/>
  <c r="D113" i="27"/>
  <c r="Q107" i="33" s="1"/>
  <c r="D113" i="28"/>
  <c r="R107" i="33" s="1"/>
  <c r="D113" i="29"/>
  <c r="S107" i="33" s="1"/>
  <c r="D113" i="30"/>
  <c r="T107" i="33" s="1"/>
  <c r="D113" i="31"/>
  <c r="U107" i="33" s="1"/>
  <c r="D113" i="32"/>
  <c r="V107" i="33" s="1"/>
  <c r="D92" i="4"/>
  <c r="K86" i="33" s="1"/>
  <c r="D92" i="22"/>
  <c r="L86" i="33" s="1"/>
  <c r="D92" i="23"/>
  <c r="M86" i="33" s="1"/>
  <c r="D92" i="24"/>
  <c r="N86" i="33" s="1"/>
  <c r="D92" i="25"/>
  <c r="O86" i="33" s="1"/>
  <c r="D92" i="26"/>
  <c r="P86" i="33" s="1"/>
  <c r="D92" i="27"/>
  <c r="Q86" i="33" s="1"/>
  <c r="D92" i="28"/>
  <c r="R86" i="33" s="1"/>
  <c r="D92" i="29"/>
  <c r="D92" i="30"/>
  <c r="T86" i="33" s="1"/>
  <c r="D92" i="31"/>
  <c r="U86" i="33" s="1"/>
  <c r="D92" i="32"/>
  <c r="V86" i="33" s="1"/>
  <c r="D93" i="4"/>
  <c r="K87" i="33" s="1"/>
  <c r="D93" i="22"/>
  <c r="L87" i="33" s="1"/>
  <c r="D93" i="23"/>
  <c r="M87" i="33" s="1"/>
  <c r="D93" i="24"/>
  <c r="N87" i="33" s="1"/>
  <c r="D93" i="25"/>
  <c r="D93" i="26"/>
  <c r="P87" i="33" s="1"/>
  <c r="D93" i="27"/>
  <c r="Q87" i="33" s="1"/>
  <c r="D93" i="28"/>
  <c r="R87" i="33" s="1"/>
  <c r="D93" i="29"/>
  <c r="S87" i="33" s="1"/>
  <c r="D93" i="30"/>
  <c r="T87" i="33" s="1"/>
  <c r="D93" i="31"/>
  <c r="U87" i="33" s="1"/>
  <c r="D93" i="32"/>
  <c r="V87" i="33" s="1"/>
  <c r="D94" i="4"/>
  <c r="D94" i="22"/>
  <c r="L88" i="33" s="1"/>
  <c r="D94" i="23"/>
  <c r="M88" i="33" s="1"/>
  <c r="D94" i="24"/>
  <c r="N88" i="33" s="1"/>
  <c r="D94" i="25"/>
  <c r="O88" i="33" s="1"/>
  <c r="D94" i="26"/>
  <c r="P88" i="33" s="1"/>
  <c r="D94" i="27"/>
  <c r="Q88" i="33" s="1"/>
  <c r="D94" i="28"/>
  <c r="R88" i="33" s="1"/>
  <c r="D94" i="29"/>
  <c r="D94" i="30"/>
  <c r="T88" i="33" s="1"/>
  <c r="D94" i="31"/>
  <c r="U88" i="33" s="1"/>
  <c r="D94" i="32"/>
  <c r="V88" i="33" s="1"/>
  <c r="D95" i="4"/>
  <c r="K89" i="33" s="1"/>
  <c r="D95" i="22"/>
  <c r="L89" i="33" s="1"/>
  <c r="D95" i="23"/>
  <c r="M89" i="33" s="1"/>
  <c r="D95" i="24"/>
  <c r="N89" i="33" s="1"/>
  <c r="D95" i="25"/>
  <c r="D95" i="26"/>
  <c r="P89" i="33" s="1"/>
  <c r="D95" i="27"/>
  <c r="Q89" i="33" s="1"/>
  <c r="D95" i="28"/>
  <c r="R89" i="33" s="1"/>
  <c r="D95" i="29"/>
  <c r="S89" i="33" s="1"/>
  <c r="D95" i="30"/>
  <c r="T89" i="33" s="1"/>
  <c r="D95" i="31"/>
  <c r="U89" i="33" s="1"/>
  <c r="D95" i="32"/>
  <c r="V89" i="33" s="1"/>
  <c r="D96" i="4"/>
  <c r="K90" i="33" s="1"/>
  <c r="D96" i="22"/>
  <c r="L90" i="33" s="1"/>
  <c r="D96" i="23"/>
  <c r="M90" i="33" s="1"/>
  <c r="D96" i="24"/>
  <c r="N90" i="33" s="1"/>
  <c r="D96" i="25"/>
  <c r="O90" i="33" s="1"/>
  <c r="D96" i="26"/>
  <c r="P90" i="33" s="1"/>
  <c r="D96" i="27"/>
  <c r="Q90" i="33" s="1"/>
  <c r="D96" i="28"/>
  <c r="R90" i="33" s="1"/>
  <c r="D96" i="29"/>
  <c r="D96" i="30"/>
  <c r="T90" i="33" s="1"/>
  <c r="D96" i="31"/>
  <c r="U90" i="33" s="1"/>
  <c r="D96" i="32"/>
  <c r="V90" i="33" s="1"/>
  <c r="D97" i="4"/>
  <c r="K91" i="33" s="1"/>
  <c r="D97" i="22"/>
  <c r="L91" i="33" s="1"/>
  <c r="D97" i="23"/>
  <c r="M91" i="33" s="1"/>
  <c r="D97" i="24"/>
  <c r="D97" i="25"/>
  <c r="O91" i="33" s="1"/>
  <c r="D97" i="26"/>
  <c r="P91" i="33" s="1"/>
  <c r="D97" i="27"/>
  <c r="Q91" i="33" s="1"/>
  <c r="D97" i="28"/>
  <c r="R91" i="33" s="1"/>
  <c r="D97" i="29"/>
  <c r="S91" i="33" s="1"/>
  <c r="D97" i="30"/>
  <c r="T91" i="33" s="1"/>
  <c r="D97" i="31"/>
  <c r="U91" i="33" s="1"/>
  <c r="D97" i="32"/>
  <c r="D98" i="4"/>
  <c r="K92" i="33" s="1"/>
  <c r="D98" i="22"/>
  <c r="L92" i="33" s="1"/>
  <c r="D98" i="23"/>
  <c r="M92" i="33" s="1"/>
  <c r="D98" i="24"/>
  <c r="N92" i="33" s="1"/>
  <c r="D98" i="25"/>
  <c r="O92" i="33" s="1"/>
  <c r="D98" i="26"/>
  <c r="P92" i="33" s="1"/>
  <c r="D98" i="27"/>
  <c r="Q92" i="33" s="1"/>
  <c r="D98" i="28"/>
  <c r="D98" i="29"/>
  <c r="S92" i="33" s="1"/>
  <c r="D98" i="30"/>
  <c r="T92" i="33" s="1"/>
  <c r="D98" i="31"/>
  <c r="U92" i="33" s="1"/>
  <c r="D98" i="32"/>
  <c r="V92" i="33" s="1"/>
  <c r="D99" i="4"/>
  <c r="K93" i="33" s="1"/>
  <c r="D99" i="22"/>
  <c r="L93" i="33" s="1"/>
  <c r="D99" i="23"/>
  <c r="M93" i="33" s="1"/>
  <c r="D99" i="24"/>
  <c r="D99" i="25"/>
  <c r="O93" i="33" s="1"/>
  <c r="D99" i="26"/>
  <c r="P93" i="33" s="1"/>
  <c r="D99" i="27"/>
  <c r="Q93" i="33" s="1"/>
  <c r="D99" i="28"/>
  <c r="R93" i="33" s="1"/>
  <c r="D99" i="29"/>
  <c r="S93" i="33" s="1"/>
  <c r="D99" i="30"/>
  <c r="T93" i="33" s="1"/>
  <c r="D99" i="31"/>
  <c r="U93" i="33" s="1"/>
  <c r="D99" i="32"/>
  <c r="D100" i="4"/>
  <c r="K94" i="33" s="1"/>
  <c r="D100" i="22"/>
  <c r="L94" i="33" s="1"/>
  <c r="D100" i="23"/>
  <c r="M94" i="33" s="1"/>
  <c r="D100" i="24"/>
  <c r="N94" i="33" s="1"/>
  <c r="D100" i="25"/>
  <c r="O94" i="33" s="1"/>
  <c r="D100" i="26"/>
  <c r="P94" i="33" s="1"/>
  <c r="D100" i="27"/>
  <c r="Q94" i="33" s="1"/>
  <c r="D100" i="28"/>
  <c r="D100" i="29"/>
  <c r="S94" i="33" s="1"/>
  <c r="D100" i="30"/>
  <c r="T94" i="33" s="1"/>
  <c r="D100" i="31"/>
  <c r="U94" i="33" s="1"/>
  <c r="D100" i="32"/>
  <c r="V94" i="33" s="1"/>
  <c r="D101" i="4"/>
  <c r="K95" i="33" s="1"/>
  <c r="D101" i="22"/>
  <c r="L95" i="33" s="1"/>
  <c r="D101" i="23"/>
  <c r="M95" i="33" s="1"/>
  <c r="D101" i="24"/>
  <c r="F101" i="24" s="1"/>
  <c r="D101" i="25"/>
  <c r="O95" i="33" s="1"/>
  <c r="D101" i="26"/>
  <c r="P95" i="33" s="1"/>
  <c r="D101" i="27"/>
  <c r="Q95" i="33" s="1"/>
  <c r="D101" i="28"/>
  <c r="R95" i="33" s="1"/>
  <c r="D101" i="29"/>
  <c r="S95" i="33" s="1"/>
  <c r="D101" i="30"/>
  <c r="T95" i="33" s="1"/>
  <c r="D101" i="31"/>
  <c r="U95" i="33" s="1"/>
  <c r="D101" i="32"/>
  <c r="D80" i="23"/>
  <c r="M74" i="33" s="1"/>
  <c r="D80" i="24"/>
  <c r="N74" i="33" s="1"/>
  <c r="D80" i="25"/>
  <c r="O74" i="33" s="1"/>
  <c r="D80" i="26"/>
  <c r="P74" i="33" s="1"/>
  <c r="D80" i="27"/>
  <c r="Q74" i="33" s="1"/>
  <c r="D80" i="28"/>
  <c r="R74" i="33" s="1"/>
  <c r="D80" i="29"/>
  <c r="S74" i="33" s="1"/>
  <c r="D80" i="30"/>
  <c r="D80" i="31"/>
  <c r="U74" i="33" s="1"/>
  <c r="D80" i="32"/>
  <c r="V74" i="33" s="1"/>
  <c r="D81" i="4"/>
  <c r="K75" i="33" s="1"/>
  <c r="D81" i="22"/>
  <c r="L75" i="33" s="1"/>
  <c r="D81" i="23"/>
  <c r="M75" i="33" s="1"/>
  <c r="D81" i="24"/>
  <c r="N75" i="33" s="1"/>
  <c r="D81" i="25"/>
  <c r="O75" i="33" s="1"/>
  <c r="D81" i="26"/>
  <c r="D81" i="27"/>
  <c r="Q75" i="33" s="1"/>
  <c r="D81" i="28"/>
  <c r="R75" i="33" s="1"/>
  <c r="D81" i="29"/>
  <c r="S75" i="33" s="1"/>
  <c r="D81" i="30"/>
  <c r="T75" i="33" s="1"/>
  <c r="D81" i="31"/>
  <c r="U75" i="33" s="1"/>
  <c r="D81" i="32"/>
  <c r="V75" i="33" s="1"/>
  <c r="D82" i="4"/>
  <c r="K76" i="33" s="1"/>
  <c r="D82" i="22"/>
  <c r="D82" i="23"/>
  <c r="M76" i="33" s="1"/>
  <c r="D82" i="24"/>
  <c r="N76" i="33" s="1"/>
  <c r="D82" i="25"/>
  <c r="O76" i="33" s="1"/>
  <c r="D82" i="26"/>
  <c r="P76" i="33" s="1"/>
  <c r="D82" i="27"/>
  <c r="Q76" i="33" s="1"/>
  <c r="D82" i="28"/>
  <c r="R76" i="33" s="1"/>
  <c r="D82" i="29"/>
  <c r="S76" i="33" s="1"/>
  <c r="D82" i="30"/>
  <c r="E82" i="30" s="1"/>
  <c r="D82" i="31"/>
  <c r="U76" i="33" s="1"/>
  <c r="D82" i="32"/>
  <c r="V76" i="33" s="1"/>
  <c r="D83" i="22"/>
  <c r="L77" i="33" s="1"/>
  <c r="D83" i="4"/>
  <c r="K77" i="33" s="1"/>
  <c r="D83" i="23"/>
  <c r="M77" i="33" s="1"/>
  <c r="D83" i="24"/>
  <c r="N77" i="33" s="1"/>
  <c r="D83" i="25"/>
  <c r="O77" i="33" s="1"/>
  <c r="D83" i="26"/>
  <c r="D83" i="27"/>
  <c r="Q77" i="33" s="1"/>
  <c r="D83" i="28"/>
  <c r="R77" i="33" s="1"/>
  <c r="D83" i="29"/>
  <c r="S77" i="33" s="1"/>
  <c r="D83" i="30"/>
  <c r="T77" i="33" s="1"/>
  <c r="D83" i="31"/>
  <c r="U77" i="33" s="1"/>
  <c r="D83" i="32"/>
  <c r="V77" i="33" s="1"/>
  <c r="D84" i="22"/>
  <c r="L78" i="33" s="1"/>
  <c r="D84" i="4"/>
  <c r="E84" i="4" s="1"/>
  <c r="D84" i="23"/>
  <c r="M78" i="33" s="1"/>
  <c r="D84" i="24"/>
  <c r="N78" i="33" s="1"/>
  <c r="D84" i="25"/>
  <c r="O78" i="33" s="1"/>
  <c r="D84" i="26"/>
  <c r="P78" i="33" s="1"/>
  <c r="D84" i="27"/>
  <c r="Q78" i="33" s="1"/>
  <c r="D84" i="28"/>
  <c r="R78" i="33" s="1"/>
  <c r="D84" i="29"/>
  <c r="S78" i="33" s="1"/>
  <c r="D84" i="30"/>
  <c r="D84" i="31"/>
  <c r="U78" i="33" s="1"/>
  <c r="D84" i="32"/>
  <c r="V78" i="33" s="1"/>
  <c r="D85" i="4"/>
  <c r="K79" i="33" s="1"/>
  <c r="D85" i="22"/>
  <c r="L79" i="33" s="1"/>
  <c r="D85" i="23"/>
  <c r="M79" i="33" s="1"/>
  <c r="D85" i="24"/>
  <c r="N79" i="33" s="1"/>
  <c r="D85" i="25"/>
  <c r="O79" i="33" s="1"/>
  <c r="D85" i="26"/>
  <c r="D85" i="27"/>
  <c r="Q79" i="33" s="1"/>
  <c r="D85" i="28"/>
  <c r="R79" i="33" s="1"/>
  <c r="D85" i="29"/>
  <c r="S79" i="33" s="1"/>
  <c r="D85" i="30"/>
  <c r="T79" i="33" s="1"/>
  <c r="D85" i="31"/>
  <c r="U79" i="33" s="1"/>
  <c r="D85" i="32"/>
  <c r="V79" i="33" s="1"/>
  <c r="D86" i="4"/>
  <c r="K80" i="33" s="1"/>
  <c r="D86" i="22"/>
  <c r="D86" i="23"/>
  <c r="M80" i="33" s="1"/>
  <c r="D86" i="24"/>
  <c r="N80" i="33" s="1"/>
  <c r="D86" i="25"/>
  <c r="O80" i="33" s="1"/>
  <c r="D86" i="26"/>
  <c r="P80" i="33" s="1"/>
  <c r="D86" i="27"/>
  <c r="Q80" i="33" s="1"/>
  <c r="D86" i="28"/>
  <c r="R80" i="33" s="1"/>
  <c r="D86" i="29"/>
  <c r="S80" i="33" s="1"/>
  <c r="D86" i="30"/>
  <c r="D86" i="31"/>
  <c r="U80" i="33" s="1"/>
  <c r="D86" i="32"/>
  <c r="V80" i="33" s="1"/>
  <c r="D87" i="4"/>
  <c r="K81" i="33" s="1"/>
  <c r="D87" i="22"/>
  <c r="L81" i="33" s="1"/>
  <c r="D87" i="23"/>
  <c r="M81" i="33" s="1"/>
  <c r="D87" i="24"/>
  <c r="N81" i="33" s="1"/>
  <c r="D87" i="25"/>
  <c r="O81" i="33" s="1"/>
  <c r="D87" i="26"/>
  <c r="D87" i="27"/>
  <c r="Q81" i="33" s="1"/>
  <c r="D87" i="28"/>
  <c r="R81" i="33" s="1"/>
  <c r="D87" i="29"/>
  <c r="S81" i="33" s="1"/>
  <c r="D87" i="30"/>
  <c r="T81" i="33" s="1"/>
  <c r="D87" i="31"/>
  <c r="U81" i="33" s="1"/>
  <c r="D87" i="32"/>
  <c r="V81" i="33" s="1"/>
  <c r="D88" i="4"/>
  <c r="K82" i="33" s="1"/>
  <c r="D88" i="22"/>
  <c r="F88" i="22" s="1"/>
  <c r="D88" i="23"/>
  <c r="M82" i="33" s="1"/>
  <c r="D88" i="24"/>
  <c r="N82" i="33" s="1"/>
  <c r="D88" i="25"/>
  <c r="O82" i="33" s="1"/>
  <c r="D88" i="26"/>
  <c r="P82" i="33" s="1"/>
  <c r="D88" i="27"/>
  <c r="Q82" i="33" s="1"/>
  <c r="D88" i="28"/>
  <c r="R82" i="33" s="1"/>
  <c r="D88" i="29"/>
  <c r="S82" i="33" s="1"/>
  <c r="D88" i="30"/>
  <c r="D88" i="31"/>
  <c r="U82" i="33" s="1"/>
  <c r="D88" i="32"/>
  <c r="V82" i="33" s="1"/>
  <c r="D89" i="4"/>
  <c r="K83" i="33" s="1"/>
  <c r="D89" i="22"/>
  <c r="L83" i="33" s="1"/>
  <c r="D89" i="23"/>
  <c r="M83" i="33" s="1"/>
  <c r="D89" i="24"/>
  <c r="N83" i="33" s="1"/>
  <c r="D89" i="25"/>
  <c r="O83" i="33" s="1"/>
  <c r="D89" i="26"/>
  <c r="D89" i="27"/>
  <c r="Q83" i="33" s="1"/>
  <c r="D89" i="28"/>
  <c r="R83" i="33" s="1"/>
  <c r="D89" i="29"/>
  <c r="S83" i="33" s="1"/>
  <c r="D89" i="30"/>
  <c r="T83" i="33" s="1"/>
  <c r="D89" i="31"/>
  <c r="U83" i="33" s="1"/>
  <c r="D89" i="32"/>
  <c r="V83" i="33" s="1"/>
  <c r="D58" i="22"/>
  <c r="L52" i="33" s="1"/>
  <c r="D58" i="23"/>
  <c r="D58" i="24"/>
  <c r="N52" i="33" s="1"/>
  <c r="D58" i="25"/>
  <c r="O52" i="33" s="1"/>
  <c r="D58" i="26"/>
  <c r="P52" i="33" s="1"/>
  <c r="D58" i="27"/>
  <c r="Q52" i="33" s="1"/>
  <c r="D58" i="28"/>
  <c r="R52" i="33" s="1"/>
  <c r="D58" i="29"/>
  <c r="S52" i="33" s="1"/>
  <c r="D58" i="30"/>
  <c r="T52" i="33" s="1"/>
  <c r="D58" i="31"/>
  <c r="D58" i="32"/>
  <c r="V52" i="33" s="1"/>
  <c r="D59" i="22"/>
  <c r="L53" i="33" s="1"/>
  <c r="D59" i="23"/>
  <c r="M53" i="33" s="1"/>
  <c r="D59" i="24"/>
  <c r="N53" i="33" s="1"/>
  <c r="D59" i="25"/>
  <c r="O53" i="33" s="1"/>
  <c r="D59" i="26"/>
  <c r="P53" i="33" s="1"/>
  <c r="D59" i="27"/>
  <c r="Q53" i="33" s="1"/>
  <c r="D59" i="28"/>
  <c r="D59" i="29"/>
  <c r="S53" i="33" s="1"/>
  <c r="D59" i="30"/>
  <c r="T53" i="33" s="1"/>
  <c r="D59" i="31"/>
  <c r="U53" i="33" s="1"/>
  <c r="D59" i="32"/>
  <c r="V53" i="33" s="1"/>
  <c r="D60" i="22"/>
  <c r="L54" i="33" s="1"/>
  <c r="D60" i="23"/>
  <c r="M54" i="33" s="1"/>
  <c r="D60" i="24"/>
  <c r="N54" i="33" s="1"/>
  <c r="D60" i="25"/>
  <c r="E60" i="25" s="1"/>
  <c r="D60" i="26"/>
  <c r="P54" i="33" s="1"/>
  <c r="D60" i="27"/>
  <c r="Q54" i="33" s="1"/>
  <c r="D60" i="28"/>
  <c r="R54" i="33" s="1"/>
  <c r="D60" i="29"/>
  <c r="S54" i="33" s="1"/>
  <c r="D60" i="30"/>
  <c r="T54" i="33" s="1"/>
  <c r="D60" i="31"/>
  <c r="U54" i="33" s="1"/>
  <c r="D60" i="32"/>
  <c r="V54" i="33" s="1"/>
  <c r="D61" i="22"/>
  <c r="L55" i="33" s="1"/>
  <c r="D61" i="23"/>
  <c r="M55" i="33" s="1"/>
  <c r="D61" i="24"/>
  <c r="N55" i="33" s="1"/>
  <c r="D61" i="25"/>
  <c r="O55" i="33" s="1"/>
  <c r="D61" i="26"/>
  <c r="P55" i="33" s="1"/>
  <c r="D61" i="27"/>
  <c r="Q55" i="33" s="1"/>
  <c r="D61" i="28"/>
  <c r="R55" i="33" s="1"/>
  <c r="D61" i="29"/>
  <c r="D61" i="30"/>
  <c r="T55" i="33" s="1"/>
  <c r="D61" i="31"/>
  <c r="U55" i="33" s="1"/>
  <c r="D61" i="32"/>
  <c r="V55" i="33" s="1"/>
  <c r="K56" i="33"/>
  <c r="D62" i="22"/>
  <c r="L56" i="33" s="1"/>
  <c r="D62" i="23"/>
  <c r="M56" i="33" s="1"/>
  <c r="D62" i="24"/>
  <c r="N56" i="33" s="1"/>
  <c r="D62" i="25"/>
  <c r="D62" i="26"/>
  <c r="P56" i="33" s="1"/>
  <c r="D62" i="27"/>
  <c r="Q56" i="33" s="1"/>
  <c r="D62" i="28"/>
  <c r="R56" i="33" s="1"/>
  <c r="D62" i="29"/>
  <c r="S56" i="33" s="1"/>
  <c r="D62" i="30"/>
  <c r="T56" i="33" s="1"/>
  <c r="D62" i="31"/>
  <c r="U56" i="33" s="1"/>
  <c r="D62" i="32"/>
  <c r="V56" i="33" s="1"/>
  <c r="K57" i="33"/>
  <c r="D63" i="22"/>
  <c r="L57" i="33" s="1"/>
  <c r="D63" i="23"/>
  <c r="M57" i="33" s="1"/>
  <c r="D63" i="24"/>
  <c r="N57" i="33" s="1"/>
  <c r="D63" i="25"/>
  <c r="O57" i="33" s="1"/>
  <c r="D63" i="26"/>
  <c r="P57" i="33" s="1"/>
  <c r="D63" i="27"/>
  <c r="Q57" i="33" s="1"/>
  <c r="D63" i="28"/>
  <c r="R57" i="33" s="1"/>
  <c r="D63" i="29"/>
  <c r="F63" i="29" s="1"/>
  <c r="D63" i="30"/>
  <c r="T57" i="33" s="1"/>
  <c r="D63" i="31"/>
  <c r="U57" i="33" s="1"/>
  <c r="D63" i="32"/>
  <c r="V57" i="33" s="1"/>
  <c r="K58" i="33"/>
  <c r="D64" i="22"/>
  <c r="L58" i="33" s="1"/>
  <c r="D64" i="23"/>
  <c r="M58" i="33" s="1"/>
  <c r="D64" i="24"/>
  <c r="N58" i="33" s="1"/>
  <c r="D64" i="25"/>
  <c r="D64" i="26"/>
  <c r="P58" i="33" s="1"/>
  <c r="D64" i="27"/>
  <c r="Q58" i="33" s="1"/>
  <c r="D64" i="28"/>
  <c r="R58" i="33" s="1"/>
  <c r="D64" i="29"/>
  <c r="S58" i="33" s="1"/>
  <c r="D64" i="30"/>
  <c r="T58" i="33" s="1"/>
  <c r="D64" i="31"/>
  <c r="U58" i="33" s="1"/>
  <c r="D64" i="32"/>
  <c r="V58" i="33" s="1"/>
  <c r="D65" i="22"/>
  <c r="L59" i="33" s="1"/>
  <c r="D65" i="23"/>
  <c r="M59" i="33" s="1"/>
  <c r="D65" i="24"/>
  <c r="N59" i="33" s="1"/>
  <c r="D65" i="25"/>
  <c r="O59" i="33" s="1"/>
  <c r="D65" i="26"/>
  <c r="P59" i="33" s="1"/>
  <c r="D65" i="27"/>
  <c r="Q59" i="33" s="1"/>
  <c r="D65" i="28"/>
  <c r="R59" i="33" s="1"/>
  <c r="D65" i="29"/>
  <c r="D65" i="30"/>
  <c r="T59" i="33" s="1"/>
  <c r="D65" i="31"/>
  <c r="U59" i="33" s="1"/>
  <c r="D65" i="32"/>
  <c r="V59" i="33" s="1"/>
  <c r="K60" i="33"/>
  <c r="D66" i="22"/>
  <c r="L60" i="33" s="1"/>
  <c r="D66" i="23"/>
  <c r="M60" i="33" s="1"/>
  <c r="D66" i="24"/>
  <c r="N60" i="33" s="1"/>
  <c r="D66" i="25"/>
  <c r="D66" i="26"/>
  <c r="P60" i="33" s="1"/>
  <c r="D66" i="27"/>
  <c r="Q60" i="33" s="1"/>
  <c r="D66" i="28"/>
  <c r="R60" i="33" s="1"/>
  <c r="D66" i="29"/>
  <c r="S60" i="33" s="1"/>
  <c r="D66" i="30"/>
  <c r="T60" i="33" s="1"/>
  <c r="D66" i="31"/>
  <c r="U60" i="33" s="1"/>
  <c r="D66" i="32"/>
  <c r="V60" i="33" s="1"/>
  <c r="D67" i="22"/>
  <c r="L61" i="33" s="1"/>
  <c r="D67" i="23"/>
  <c r="M61" i="33" s="1"/>
  <c r="D67" i="24"/>
  <c r="N61" i="33" s="1"/>
  <c r="D67" i="25"/>
  <c r="O61" i="33" s="1"/>
  <c r="D67" i="26"/>
  <c r="P61" i="33" s="1"/>
  <c r="D67" i="27"/>
  <c r="Q61" i="33" s="1"/>
  <c r="D67" i="28"/>
  <c r="R61" i="33" s="1"/>
  <c r="D67" i="29"/>
  <c r="D67" i="30"/>
  <c r="T61" i="33" s="1"/>
  <c r="D67" i="31"/>
  <c r="U61" i="33" s="1"/>
  <c r="D67" i="32"/>
  <c r="V61" i="33" s="1"/>
  <c r="K62" i="33"/>
  <c r="D68" i="22"/>
  <c r="L62" i="33" s="1"/>
  <c r="D68" i="23"/>
  <c r="M62" i="33" s="1"/>
  <c r="D68" i="24"/>
  <c r="N62" i="33" s="1"/>
  <c r="D68" i="25"/>
  <c r="E68" i="25" s="1"/>
  <c r="D68" i="26"/>
  <c r="P62" i="33" s="1"/>
  <c r="D68" i="27"/>
  <c r="Q62" i="33" s="1"/>
  <c r="D68" i="28"/>
  <c r="R62" i="33" s="1"/>
  <c r="D68" i="29"/>
  <c r="S62" i="33" s="1"/>
  <c r="D68" i="30"/>
  <c r="T62" i="33" s="1"/>
  <c r="D68" i="31"/>
  <c r="U62" i="33" s="1"/>
  <c r="D68" i="32"/>
  <c r="V62" i="33" s="1"/>
  <c r="D69" i="22"/>
  <c r="L63" i="33" s="1"/>
  <c r="D69" i="23"/>
  <c r="M63" i="33" s="1"/>
  <c r="D69" i="24"/>
  <c r="N63" i="33" s="1"/>
  <c r="D69" i="25"/>
  <c r="O63" i="33" s="1"/>
  <c r="D69" i="26"/>
  <c r="P63" i="33" s="1"/>
  <c r="D69" i="27"/>
  <c r="Q63" i="33" s="1"/>
  <c r="D69" i="28"/>
  <c r="R63" i="33" s="1"/>
  <c r="D69" i="29"/>
  <c r="D69" i="30"/>
  <c r="T63" i="33" s="1"/>
  <c r="D69" i="31"/>
  <c r="U63" i="33" s="1"/>
  <c r="D69" i="32"/>
  <c r="V63" i="33" s="1"/>
  <c r="K64" i="33"/>
  <c r="D70" i="22"/>
  <c r="L64" i="33" s="1"/>
  <c r="D70" i="23"/>
  <c r="M64" i="33" s="1"/>
  <c r="D70" i="24"/>
  <c r="N64" i="33" s="1"/>
  <c r="D70" i="25"/>
  <c r="D70" i="26"/>
  <c r="P64" i="33" s="1"/>
  <c r="D70" i="27"/>
  <c r="Q64" i="33" s="1"/>
  <c r="D70" i="28"/>
  <c r="R64" i="33" s="1"/>
  <c r="D70" i="29"/>
  <c r="S64" i="33" s="1"/>
  <c r="D70" i="30"/>
  <c r="T64" i="33" s="1"/>
  <c r="D70" i="31"/>
  <c r="U64" i="33" s="1"/>
  <c r="D70" i="32"/>
  <c r="V64" i="33" s="1"/>
  <c r="D71" i="22"/>
  <c r="L65" i="33" s="1"/>
  <c r="D71" i="23"/>
  <c r="M65" i="33" s="1"/>
  <c r="D71" i="24"/>
  <c r="N65" i="33" s="1"/>
  <c r="D71" i="25"/>
  <c r="O65" i="33" s="1"/>
  <c r="D71" i="26"/>
  <c r="P65" i="33" s="1"/>
  <c r="D71" i="27"/>
  <c r="Q65" i="33" s="1"/>
  <c r="D71" i="28"/>
  <c r="R65" i="33" s="1"/>
  <c r="D71" i="29"/>
  <c r="F71" i="29" s="1"/>
  <c r="D71" i="30"/>
  <c r="T65" i="33" s="1"/>
  <c r="D71" i="31"/>
  <c r="U65" i="33" s="1"/>
  <c r="D71" i="32"/>
  <c r="V65" i="33" s="1"/>
  <c r="K66" i="33"/>
  <c r="D72" i="22"/>
  <c r="L66" i="33" s="1"/>
  <c r="D72" i="23"/>
  <c r="M66" i="33" s="1"/>
  <c r="D72" i="24"/>
  <c r="N66" i="33" s="1"/>
  <c r="D72" i="25"/>
  <c r="D72" i="26"/>
  <c r="P66" i="33" s="1"/>
  <c r="D72" i="27"/>
  <c r="Q66" i="33" s="1"/>
  <c r="D72" i="28"/>
  <c r="R66" i="33" s="1"/>
  <c r="D72" i="29"/>
  <c r="S66" i="33" s="1"/>
  <c r="D72" i="30"/>
  <c r="T66" i="33" s="1"/>
  <c r="D72" i="31"/>
  <c r="U66" i="33" s="1"/>
  <c r="D72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38" i="33" s="1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35" i="33" s="1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C79" i="32"/>
  <c r="C91" i="32"/>
  <c r="C103" i="32"/>
  <c r="C115" i="32"/>
  <c r="C127" i="32"/>
  <c r="C139" i="32"/>
  <c r="C151" i="32"/>
  <c r="C163" i="32"/>
  <c r="C175" i="32"/>
  <c r="C187" i="32"/>
  <c r="C199" i="32"/>
  <c r="C211" i="32"/>
  <c r="C223" i="32"/>
  <c r="C235" i="32"/>
  <c r="C247" i="32"/>
  <c r="E257" i="32"/>
  <c r="B257" i="32"/>
  <c r="B256" i="32"/>
  <c r="B255" i="32"/>
  <c r="B254" i="32"/>
  <c r="F253" i="32"/>
  <c r="E253" i="32"/>
  <c r="B253" i="32"/>
  <c r="B252" i="32"/>
  <c r="F251" i="32"/>
  <c r="B251" i="32"/>
  <c r="B250" i="32"/>
  <c r="B249" i="32"/>
  <c r="B248" i="32"/>
  <c r="B247" i="32"/>
  <c r="B47" i="32" s="1"/>
  <c r="B245" i="32"/>
  <c r="B244" i="32"/>
  <c r="F243" i="32"/>
  <c r="E243" i="32"/>
  <c r="B243" i="32"/>
  <c r="B242" i="32"/>
  <c r="B241" i="32"/>
  <c r="B240" i="32"/>
  <c r="B239" i="32"/>
  <c r="B238" i="32"/>
  <c r="B237" i="32"/>
  <c r="B236" i="32"/>
  <c r="B235" i="32"/>
  <c r="B46" i="32" s="1"/>
  <c r="B233" i="32"/>
  <c r="B232" i="32"/>
  <c r="B231" i="32"/>
  <c r="B230" i="32"/>
  <c r="F229" i="32"/>
  <c r="B229" i="32"/>
  <c r="B228" i="32"/>
  <c r="B227" i="32"/>
  <c r="B226" i="32"/>
  <c r="B225" i="32"/>
  <c r="B224" i="32"/>
  <c r="B223" i="32"/>
  <c r="B45" i="32" s="1"/>
  <c r="B221" i="32"/>
  <c r="B220" i="32"/>
  <c r="B219" i="32"/>
  <c r="B218" i="32"/>
  <c r="B217" i="32"/>
  <c r="B216" i="32"/>
  <c r="B215" i="32"/>
  <c r="B214" i="32"/>
  <c r="B213" i="32"/>
  <c r="B212" i="32"/>
  <c r="B211" i="32"/>
  <c r="B44" i="32" s="1"/>
  <c r="B209" i="32"/>
  <c r="B208" i="32"/>
  <c r="B207" i="32"/>
  <c r="B206" i="32"/>
  <c r="B205" i="32"/>
  <c r="B204" i="32"/>
  <c r="B203" i="32"/>
  <c r="B202" i="32"/>
  <c r="B201" i="32"/>
  <c r="B200" i="32"/>
  <c r="B199" i="32"/>
  <c r="B43" i="32" s="1"/>
  <c r="B197" i="32"/>
  <c r="B196" i="32"/>
  <c r="B195" i="32"/>
  <c r="B194" i="32"/>
  <c r="B193" i="32"/>
  <c r="B192" i="32"/>
  <c r="B191" i="32"/>
  <c r="B190" i="32"/>
  <c r="B189" i="32"/>
  <c r="B188" i="32"/>
  <c r="B187" i="32"/>
  <c r="B42" i="32" s="1"/>
  <c r="B185" i="32"/>
  <c r="B184" i="32"/>
  <c r="B183" i="32"/>
  <c r="B182" i="32"/>
  <c r="B181" i="32"/>
  <c r="B180" i="32"/>
  <c r="B179" i="32"/>
  <c r="B178" i="32"/>
  <c r="B177" i="32"/>
  <c r="B176" i="32"/>
  <c r="B175" i="32"/>
  <c r="B41" i="32" s="1"/>
  <c r="B173" i="32"/>
  <c r="B172" i="32"/>
  <c r="B171" i="32"/>
  <c r="B170" i="32"/>
  <c r="B169" i="32"/>
  <c r="B168" i="32"/>
  <c r="B167" i="32"/>
  <c r="B166" i="32"/>
  <c r="B165" i="32"/>
  <c r="B164" i="32"/>
  <c r="B163" i="32"/>
  <c r="B40" i="32" s="1"/>
  <c r="B161" i="32"/>
  <c r="B160" i="32"/>
  <c r="B159" i="32"/>
  <c r="B158" i="32"/>
  <c r="B157" i="32"/>
  <c r="B156" i="32"/>
  <c r="B155" i="32"/>
  <c r="B154" i="32"/>
  <c r="B153" i="32"/>
  <c r="B152" i="32"/>
  <c r="B151" i="32"/>
  <c r="B39" i="32" s="1"/>
  <c r="B149" i="32"/>
  <c r="B148" i="32"/>
  <c r="B147" i="32"/>
  <c r="B146" i="32"/>
  <c r="B145" i="32"/>
  <c r="B144" i="32"/>
  <c r="B143" i="32"/>
  <c r="B142" i="32"/>
  <c r="B141" i="32"/>
  <c r="B140" i="32"/>
  <c r="B139" i="32"/>
  <c r="B38" i="32" s="1"/>
  <c r="B137" i="32"/>
  <c r="B136" i="32"/>
  <c r="B135" i="32"/>
  <c r="B134" i="32"/>
  <c r="B133" i="32"/>
  <c r="B132" i="32"/>
  <c r="B131" i="32"/>
  <c r="B130" i="32"/>
  <c r="B129" i="32"/>
  <c r="B128" i="32"/>
  <c r="B127" i="32"/>
  <c r="B37" i="32" s="1"/>
  <c r="B125" i="32"/>
  <c r="B124" i="32"/>
  <c r="B123" i="32"/>
  <c r="B122" i="32"/>
  <c r="B121" i="32"/>
  <c r="B120" i="32"/>
  <c r="B119" i="32"/>
  <c r="B118" i="32"/>
  <c r="B117" i="32"/>
  <c r="B116" i="32"/>
  <c r="B115" i="32"/>
  <c r="B36" i="32" s="1"/>
  <c r="B113" i="32"/>
  <c r="B112" i="32"/>
  <c r="B111" i="32"/>
  <c r="B110" i="32"/>
  <c r="B109" i="32"/>
  <c r="B108" i="32"/>
  <c r="B107" i="32"/>
  <c r="B106" i="32"/>
  <c r="B105" i="32"/>
  <c r="B104" i="32"/>
  <c r="B103" i="32"/>
  <c r="B35" i="32" s="1"/>
  <c r="B101" i="32"/>
  <c r="B100" i="32"/>
  <c r="B99" i="32"/>
  <c r="B98" i="32"/>
  <c r="B97" i="32"/>
  <c r="B96" i="32"/>
  <c r="B95" i="32"/>
  <c r="B94" i="32"/>
  <c r="B93" i="32"/>
  <c r="B92" i="32"/>
  <c r="B91" i="32"/>
  <c r="B34" i="32" s="1"/>
  <c r="B89" i="32"/>
  <c r="B88" i="32"/>
  <c r="B87" i="32"/>
  <c r="B86" i="32"/>
  <c r="B85" i="32"/>
  <c r="B84" i="32"/>
  <c r="B83" i="32"/>
  <c r="B82" i="32"/>
  <c r="B81" i="32"/>
  <c r="B80" i="32"/>
  <c r="B79" i="32"/>
  <c r="B33" i="32" s="1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C57" i="32"/>
  <c r="B57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AM260" i="31"/>
  <c r="AL260" i="31"/>
  <c r="AK260" i="31"/>
  <c r="AJ260" i="31"/>
  <c r="AI260" i="31"/>
  <c r="AH260" i="31"/>
  <c r="AG260" i="31"/>
  <c r="AF260" i="31"/>
  <c r="AE260" i="31"/>
  <c r="AD260" i="31"/>
  <c r="AC260" i="31"/>
  <c r="AB260" i="31"/>
  <c r="AA260" i="31"/>
  <c r="Z260" i="31"/>
  <c r="Y260" i="31"/>
  <c r="X260" i="31"/>
  <c r="W260" i="31"/>
  <c r="V260" i="31"/>
  <c r="U260" i="31"/>
  <c r="T260" i="31"/>
  <c r="S260" i="31"/>
  <c r="R260" i="31"/>
  <c r="Q260" i="31"/>
  <c r="P260" i="31"/>
  <c r="O260" i="31"/>
  <c r="N260" i="31"/>
  <c r="M260" i="31"/>
  <c r="L260" i="31"/>
  <c r="K260" i="31"/>
  <c r="J260" i="31"/>
  <c r="I260" i="31"/>
  <c r="C79" i="31"/>
  <c r="C91" i="31"/>
  <c r="C103" i="31"/>
  <c r="C115" i="31"/>
  <c r="C127" i="31"/>
  <c r="C139" i="31"/>
  <c r="C151" i="31"/>
  <c r="C163" i="31"/>
  <c r="C175" i="31"/>
  <c r="C187" i="31"/>
  <c r="C199" i="31"/>
  <c r="C211" i="31"/>
  <c r="C223" i="31"/>
  <c r="C235" i="31"/>
  <c r="C247" i="31"/>
  <c r="B257" i="31"/>
  <c r="B256" i="31"/>
  <c r="B255" i="31"/>
  <c r="B254" i="31"/>
  <c r="B253" i="31"/>
  <c r="E252" i="31"/>
  <c r="B252" i="31"/>
  <c r="B251" i="31"/>
  <c r="B250" i="31"/>
  <c r="B249" i="31"/>
  <c r="B248" i="31"/>
  <c r="B247" i="31"/>
  <c r="B47" i="31" s="1"/>
  <c r="B245" i="31"/>
  <c r="B244" i="31"/>
  <c r="B243" i="31"/>
  <c r="B242" i="31"/>
  <c r="B241" i="31"/>
  <c r="B240" i="31"/>
  <c r="B239" i="31"/>
  <c r="F238" i="31"/>
  <c r="E238" i="31"/>
  <c r="B238" i="31"/>
  <c r="B237" i="31"/>
  <c r="B236" i="31"/>
  <c r="B235" i="31"/>
  <c r="B46" i="31" s="1"/>
  <c r="B233" i="31"/>
  <c r="B232" i="31"/>
  <c r="B231" i="31"/>
  <c r="F230" i="31"/>
  <c r="B230" i="31"/>
  <c r="B229" i="31"/>
  <c r="B228" i="31"/>
  <c r="B227" i="31"/>
  <c r="B226" i="31"/>
  <c r="B225" i="31"/>
  <c r="B224" i="31"/>
  <c r="B223" i="31"/>
  <c r="B45" i="31" s="1"/>
  <c r="B221" i="31"/>
  <c r="B220" i="31"/>
  <c r="B219" i="31"/>
  <c r="B218" i="31"/>
  <c r="B217" i="31"/>
  <c r="B216" i="31"/>
  <c r="B215" i="31"/>
  <c r="B214" i="31"/>
  <c r="B213" i="31"/>
  <c r="B212" i="31"/>
  <c r="B211" i="31"/>
  <c r="B44" i="31" s="1"/>
  <c r="B209" i="31"/>
  <c r="B208" i="31"/>
  <c r="B207" i="31"/>
  <c r="B206" i="31"/>
  <c r="B205" i="31"/>
  <c r="B204" i="31"/>
  <c r="B203" i="31"/>
  <c r="B202" i="31"/>
  <c r="B201" i="31"/>
  <c r="B200" i="31"/>
  <c r="B199" i="31"/>
  <c r="B43" i="31" s="1"/>
  <c r="B197" i="31"/>
  <c r="B196" i="31"/>
  <c r="B195" i="31"/>
  <c r="B194" i="31"/>
  <c r="B193" i="31"/>
  <c r="B192" i="31"/>
  <c r="B191" i="31"/>
  <c r="B190" i="31"/>
  <c r="B189" i="31"/>
  <c r="B188" i="31"/>
  <c r="B187" i="31"/>
  <c r="B42" i="31" s="1"/>
  <c r="B185" i="31"/>
  <c r="B184" i="31"/>
  <c r="B183" i="31"/>
  <c r="B182" i="31"/>
  <c r="B181" i="31"/>
  <c r="B180" i="31"/>
  <c r="B179" i="31"/>
  <c r="B178" i="31"/>
  <c r="B177" i="31"/>
  <c r="B176" i="31"/>
  <c r="B175" i="31"/>
  <c r="B41" i="31" s="1"/>
  <c r="B173" i="31"/>
  <c r="B172" i="31"/>
  <c r="B171" i="31"/>
  <c r="B170" i="31"/>
  <c r="B169" i="31"/>
  <c r="B168" i="31"/>
  <c r="B167" i="31"/>
  <c r="B166" i="31"/>
  <c r="B165" i="31"/>
  <c r="B164" i="31"/>
  <c r="B163" i="31"/>
  <c r="B40" i="31" s="1"/>
  <c r="B161" i="31"/>
  <c r="B160" i="31"/>
  <c r="B159" i="31"/>
  <c r="B158" i="31"/>
  <c r="B157" i="31"/>
  <c r="B156" i="31"/>
  <c r="B155" i="31"/>
  <c r="B154" i="31"/>
  <c r="B153" i="31"/>
  <c r="B152" i="31"/>
  <c r="B151" i="31"/>
  <c r="B39" i="31" s="1"/>
  <c r="B149" i="31"/>
  <c r="B148" i="31"/>
  <c r="B147" i="31"/>
  <c r="B146" i="31"/>
  <c r="B145" i="31"/>
  <c r="B144" i="31"/>
  <c r="B143" i="31"/>
  <c r="B142" i="31"/>
  <c r="B141" i="31"/>
  <c r="B140" i="31"/>
  <c r="B139" i="31"/>
  <c r="B38" i="31" s="1"/>
  <c r="B137" i="31"/>
  <c r="B136" i="31"/>
  <c r="B135" i="31"/>
  <c r="B134" i="31"/>
  <c r="B133" i="31"/>
  <c r="B132" i="31"/>
  <c r="B131" i="31"/>
  <c r="B130" i="31"/>
  <c r="B129" i="31"/>
  <c r="B128" i="31"/>
  <c r="B127" i="31"/>
  <c r="B37" i="31" s="1"/>
  <c r="B125" i="31"/>
  <c r="B124" i="31"/>
  <c r="B123" i="31"/>
  <c r="B122" i="31"/>
  <c r="B121" i="31"/>
  <c r="B120" i="31"/>
  <c r="B119" i="31"/>
  <c r="B118" i="31"/>
  <c r="B117" i="31"/>
  <c r="B116" i="31"/>
  <c r="B115" i="31"/>
  <c r="B36" i="31" s="1"/>
  <c r="B113" i="31"/>
  <c r="B112" i="31"/>
  <c r="B111" i="31"/>
  <c r="B110" i="31"/>
  <c r="B109" i="31"/>
  <c r="B108" i="31"/>
  <c r="B107" i="31"/>
  <c r="B106" i="31"/>
  <c r="B105" i="31"/>
  <c r="B104" i="31"/>
  <c r="B103" i="31"/>
  <c r="B35" i="31" s="1"/>
  <c r="B101" i="31"/>
  <c r="B100" i="31"/>
  <c r="B99" i="31"/>
  <c r="B98" i="31"/>
  <c r="B97" i="31"/>
  <c r="B96" i="31"/>
  <c r="B95" i="31"/>
  <c r="B94" i="31"/>
  <c r="B93" i="31"/>
  <c r="B92" i="31"/>
  <c r="B91" i="31"/>
  <c r="B34" i="31" s="1"/>
  <c r="B89" i="31"/>
  <c r="B88" i="31"/>
  <c r="B87" i="31"/>
  <c r="B86" i="31"/>
  <c r="B85" i="31"/>
  <c r="B84" i="31"/>
  <c r="B83" i="31"/>
  <c r="B82" i="31"/>
  <c r="B81" i="31"/>
  <c r="B80" i="31"/>
  <c r="B79" i="31"/>
  <c r="B33" i="31" s="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C57" i="31"/>
  <c r="C55" i="31" s="1"/>
  <c r="D9" i="31" s="1"/>
  <c r="B57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C79" i="30"/>
  <c r="C91" i="30"/>
  <c r="C103" i="30"/>
  <c r="C115" i="30"/>
  <c r="C127" i="30"/>
  <c r="C139" i="30"/>
  <c r="C151" i="30"/>
  <c r="C163" i="30"/>
  <c r="C175" i="30"/>
  <c r="C187" i="30"/>
  <c r="C199" i="30"/>
  <c r="C211" i="30"/>
  <c r="C223" i="30"/>
  <c r="C235" i="30"/>
  <c r="C247" i="30"/>
  <c r="B257" i="30"/>
  <c r="B256" i="30"/>
  <c r="B255" i="30"/>
  <c r="B254" i="30"/>
  <c r="B253" i="30"/>
  <c r="B252" i="30"/>
  <c r="B251" i="30"/>
  <c r="B250" i="30"/>
  <c r="B249" i="30"/>
  <c r="B248" i="30"/>
  <c r="B247" i="30"/>
  <c r="B47" i="30" s="1"/>
  <c r="B245" i="30"/>
  <c r="B244" i="30"/>
  <c r="B243" i="30"/>
  <c r="F242" i="30"/>
  <c r="B242" i="30"/>
  <c r="B241" i="30"/>
  <c r="B240" i="30"/>
  <c r="B239" i="30"/>
  <c r="B238" i="30"/>
  <c r="B237" i="30"/>
  <c r="B236" i="30"/>
  <c r="B235" i="30"/>
  <c r="B46" i="30" s="1"/>
  <c r="B233" i="30"/>
  <c r="B232" i="30"/>
  <c r="E231" i="30"/>
  <c r="B231" i="30"/>
  <c r="B230" i="30"/>
  <c r="B229" i="30"/>
  <c r="B228" i="30"/>
  <c r="B227" i="30"/>
  <c r="B226" i="30"/>
  <c r="B225" i="30"/>
  <c r="B224" i="30"/>
  <c r="B223" i="30"/>
  <c r="B45" i="30" s="1"/>
  <c r="B221" i="30"/>
  <c r="B220" i="30"/>
  <c r="B219" i="30"/>
  <c r="B218" i="30"/>
  <c r="F217" i="30"/>
  <c r="B217" i="30"/>
  <c r="B216" i="30"/>
  <c r="B215" i="30"/>
  <c r="E214" i="30"/>
  <c r="B214" i="30"/>
  <c r="B213" i="30"/>
  <c r="B212" i="30"/>
  <c r="B211" i="30"/>
  <c r="B44" i="30" s="1"/>
  <c r="B209" i="30"/>
  <c r="B208" i="30"/>
  <c r="B207" i="30"/>
  <c r="B206" i="30"/>
  <c r="B205" i="30"/>
  <c r="E204" i="30"/>
  <c r="B204" i="30"/>
  <c r="B203" i="30"/>
  <c r="B202" i="30"/>
  <c r="B201" i="30"/>
  <c r="F200" i="30"/>
  <c r="E200" i="30"/>
  <c r="B200" i="30"/>
  <c r="B199" i="30"/>
  <c r="B43" i="30" s="1"/>
  <c r="B197" i="30"/>
  <c r="B196" i="30"/>
  <c r="B195" i="30"/>
  <c r="B194" i="30"/>
  <c r="B193" i="30"/>
  <c r="B192" i="30"/>
  <c r="B191" i="30"/>
  <c r="B190" i="30"/>
  <c r="B189" i="30"/>
  <c r="B188" i="30"/>
  <c r="B187" i="30"/>
  <c r="B42" i="30" s="1"/>
  <c r="B185" i="30"/>
  <c r="B184" i="30"/>
  <c r="B183" i="30"/>
  <c r="B182" i="30"/>
  <c r="B181" i="30"/>
  <c r="B180" i="30"/>
  <c r="B179" i="30"/>
  <c r="B178" i="30"/>
  <c r="B177" i="30"/>
  <c r="B176" i="30"/>
  <c r="B175" i="30"/>
  <c r="B41" i="30" s="1"/>
  <c r="B173" i="30"/>
  <c r="B172" i="30"/>
  <c r="B171" i="30"/>
  <c r="F170" i="30"/>
  <c r="E170" i="30"/>
  <c r="B170" i="30"/>
  <c r="B169" i="30"/>
  <c r="B168" i="30"/>
  <c r="B167" i="30"/>
  <c r="B166" i="30"/>
  <c r="B165" i="30"/>
  <c r="B164" i="30"/>
  <c r="B163" i="30"/>
  <c r="B40" i="30" s="1"/>
  <c r="B161" i="30"/>
  <c r="B160" i="30"/>
  <c r="B159" i="30"/>
  <c r="B158" i="30"/>
  <c r="B157" i="30"/>
  <c r="B156" i="30"/>
  <c r="B155" i="30"/>
  <c r="B154" i="30"/>
  <c r="B153" i="30"/>
  <c r="B152" i="30"/>
  <c r="B151" i="30"/>
  <c r="B39" i="30" s="1"/>
  <c r="B149" i="30"/>
  <c r="B148" i="30"/>
  <c r="B147" i="30"/>
  <c r="B146" i="30"/>
  <c r="B145" i="30"/>
  <c r="B144" i="30"/>
  <c r="B143" i="30"/>
  <c r="B142" i="30"/>
  <c r="B141" i="30"/>
  <c r="B140" i="30"/>
  <c r="B139" i="30"/>
  <c r="B38" i="30" s="1"/>
  <c r="B137" i="30"/>
  <c r="B136" i="30"/>
  <c r="B135" i="30"/>
  <c r="B134" i="30"/>
  <c r="B133" i="30"/>
  <c r="B132" i="30"/>
  <c r="B131" i="30"/>
  <c r="B130" i="30"/>
  <c r="B129" i="30"/>
  <c r="B128" i="30"/>
  <c r="B127" i="30"/>
  <c r="B37" i="30" s="1"/>
  <c r="B125" i="30"/>
  <c r="B124" i="30"/>
  <c r="B123" i="30"/>
  <c r="B122" i="30"/>
  <c r="B121" i="30"/>
  <c r="B120" i="30"/>
  <c r="B119" i="30"/>
  <c r="B118" i="30"/>
  <c r="B117" i="30"/>
  <c r="B116" i="30"/>
  <c r="B115" i="30"/>
  <c r="B36" i="30" s="1"/>
  <c r="B113" i="30"/>
  <c r="B112" i="30"/>
  <c r="B111" i="30"/>
  <c r="B110" i="30"/>
  <c r="B109" i="30"/>
  <c r="B108" i="30"/>
  <c r="B107" i="30"/>
  <c r="B106" i="30"/>
  <c r="B105" i="30"/>
  <c r="B104" i="30"/>
  <c r="B103" i="30"/>
  <c r="B35" i="30" s="1"/>
  <c r="B101" i="30"/>
  <c r="B100" i="30"/>
  <c r="B99" i="30"/>
  <c r="B98" i="30"/>
  <c r="B97" i="30"/>
  <c r="B96" i="30"/>
  <c r="B95" i="30"/>
  <c r="B94" i="30"/>
  <c r="B93" i="30"/>
  <c r="B92" i="30"/>
  <c r="B91" i="30"/>
  <c r="B34" i="30" s="1"/>
  <c r="B89" i="30"/>
  <c r="B88" i="30"/>
  <c r="B87" i="30"/>
  <c r="B86" i="30"/>
  <c r="B85" i="30"/>
  <c r="B84" i="30"/>
  <c r="B83" i="30"/>
  <c r="B82" i="30"/>
  <c r="B81" i="30"/>
  <c r="B80" i="30"/>
  <c r="B79" i="30"/>
  <c r="B33" i="30" s="1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C57" i="30"/>
  <c r="C55" i="30" s="1"/>
  <c r="D9" i="30" s="1"/>
  <c r="B57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AM260" i="29"/>
  <c r="AL260" i="29"/>
  <c r="AK260" i="29"/>
  <c r="AJ260" i="29"/>
  <c r="AI260" i="29"/>
  <c r="AH260" i="29"/>
  <c r="AG260" i="29"/>
  <c r="AF260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C79" i="29"/>
  <c r="C91" i="29"/>
  <c r="C103" i="29"/>
  <c r="C115" i="29"/>
  <c r="C127" i="29"/>
  <c r="C139" i="29"/>
  <c r="C151" i="29"/>
  <c r="C163" i="29"/>
  <c r="C175" i="29"/>
  <c r="C187" i="29"/>
  <c r="C199" i="29"/>
  <c r="C211" i="29"/>
  <c r="C223" i="29"/>
  <c r="C235" i="29"/>
  <c r="C247" i="29"/>
  <c r="B257" i="29"/>
  <c r="B256" i="29"/>
  <c r="B255" i="29"/>
  <c r="B254" i="29"/>
  <c r="B253" i="29"/>
  <c r="B252" i="29"/>
  <c r="B251" i="29"/>
  <c r="B250" i="29"/>
  <c r="B249" i="29"/>
  <c r="E248" i="29"/>
  <c r="B248" i="29"/>
  <c r="B247" i="29"/>
  <c r="B47" i="29" s="1"/>
  <c r="B245" i="29"/>
  <c r="B244" i="29"/>
  <c r="B243" i="29"/>
  <c r="B242" i="29"/>
  <c r="B241" i="29"/>
  <c r="B240" i="29"/>
  <c r="B239" i="29"/>
  <c r="F238" i="29"/>
  <c r="E238" i="29"/>
  <c r="B238" i="29"/>
  <c r="B237" i="29"/>
  <c r="B236" i="29"/>
  <c r="B235" i="29"/>
  <c r="B46" i="29" s="1"/>
  <c r="B233" i="29"/>
  <c r="B232" i="29"/>
  <c r="B231" i="29"/>
  <c r="B230" i="29"/>
  <c r="B229" i="29"/>
  <c r="B228" i="29"/>
  <c r="B227" i="29"/>
  <c r="B226" i="29"/>
  <c r="B225" i="29"/>
  <c r="F224" i="29"/>
  <c r="E224" i="29"/>
  <c r="B224" i="29"/>
  <c r="B223" i="29"/>
  <c r="B45" i="29" s="1"/>
  <c r="B221" i="29"/>
  <c r="B220" i="29"/>
  <c r="B219" i="29"/>
  <c r="B218" i="29"/>
  <c r="B217" i="29"/>
  <c r="B216" i="29"/>
  <c r="B215" i="29"/>
  <c r="B214" i="29"/>
  <c r="B213" i="29"/>
  <c r="B212" i="29"/>
  <c r="B211" i="29"/>
  <c r="B44" i="29" s="1"/>
  <c r="B209" i="29"/>
  <c r="B208" i="29"/>
  <c r="B207" i="29"/>
  <c r="B206" i="29"/>
  <c r="B205" i="29"/>
  <c r="B204" i="29"/>
  <c r="B203" i="29"/>
  <c r="B202" i="29"/>
  <c r="B201" i="29"/>
  <c r="B200" i="29"/>
  <c r="B199" i="29"/>
  <c r="B43" i="29" s="1"/>
  <c r="B197" i="29"/>
  <c r="B196" i="29"/>
  <c r="B195" i="29"/>
  <c r="B194" i="29"/>
  <c r="B193" i="29"/>
  <c r="B192" i="29"/>
  <c r="B191" i="29"/>
  <c r="B190" i="29"/>
  <c r="B189" i="29"/>
  <c r="B188" i="29"/>
  <c r="B187" i="29"/>
  <c r="B42" i="29" s="1"/>
  <c r="B185" i="29"/>
  <c r="B184" i="29"/>
  <c r="B183" i="29"/>
  <c r="B182" i="29"/>
  <c r="B181" i="29"/>
  <c r="B180" i="29"/>
  <c r="B179" i="29"/>
  <c r="B178" i="29"/>
  <c r="B177" i="29"/>
  <c r="B176" i="29"/>
  <c r="B175" i="29"/>
  <c r="B41" i="29" s="1"/>
  <c r="B173" i="29"/>
  <c r="B172" i="29"/>
  <c r="B171" i="29"/>
  <c r="B170" i="29"/>
  <c r="B169" i="29"/>
  <c r="B168" i="29"/>
  <c r="B167" i="29"/>
  <c r="B166" i="29"/>
  <c r="B165" i="29"/>
  <c r="B164" i="29"/>
  <c r="B163" i="29"/>
  <c r="B40" i="29" s="1"/>
  <c r="B161" i="29"/>
  <c r="B160" i="29"/>
  <c r="B159" i="29"/>
  <c r="B158" i="29"/>
  <c r="B157" i="29"/>
  <c r="B156" i="29"/>
  <c r="B155" i="29"/>
  <c r="B154" i="29"/>
  <c r="B153" i="29"/>
  <c r="B152" i="29"/>
  <c r="B151" i="29"/>
  <c r="B39" i="29" s="1"/>
  <c r="B149" i="29"/>
  <c r="B148" i="29"/>
  <c r="B147" i="29"/>
  <c r="B146" i="29"/>
  <c r="B145" i="29"/>
  <c r="B144" i="29"/>
  <c r="B143" i="29"/>
  <c r="B142" i="29"/>
  <c r="B141" i="29"/>
  <c r="B140" i="29"/>
  <c r="B139" i="29"/>
  <c r="B38" i="29" s="1"/>
  <c r="B137" i="29"/>
  <c r="B136" i="29"/>
  <c r="B135" i="29"/>
  <c r="B134" i="29"/>
  <c r="B133" i="29"/>
  <c r="B132" i="29"/>
  <c r="B131" i="29"/>
  <c r="B130" i="29"/>
  <c r="B129" i="29"/>
  <c r="B128" i="29"/>
  <c r="B127" i="29"/>
  <c r="B37" i="29" s="1"/>
  <c r="B125" i="29"/>
  <c r="B124" i="29"/>
  <c r="B123" i="29"/>
  <c r="B122" i="29"/>
  <c r="B121" i="29"/>
  <c r="B120" i="29"/>
  <c r="B119" i="29"/>
  <c r="B118" i="29"/>
  <c r="B117" i="29"/>
  <c r="B116" i="29"/>
  <c r="B115" i="29"/>
  <c r="B36" i="29" s="1"/>
  <c r="B113" i="29"/>
  <c r="B112" i="29"/>
  <c r="B111" i="29"/>
  <c r="B110" i="29"/>
  <c r="B109" i="29"/>
  <c r="B108" i="29"/>
  <c r="B107" i="29"/>
  <c r="B106" i="29"/>
  <c r="B105" i="29"/>
  <c r="B104" i="29"/>
  <c r="B103" i="29"/>
  <c r="B35" i="29" s="1"/>
  <c r="B101" i="29"/>
  <c r="B100" i="29"/>
  <c r="B99" i="29"/>
  <c r="B98" i="29"/>
  <c r="B97" i="29"/>
  <c r="B96" i="29"/>
  <c r="B95" i="29"/>
  <c r="B94" i="29"/>
  <c r="B93" i="29"/>
  <c r="B92" i="29"/>
  <c r="B91" i="29"/>
  <c r="B34" i="29" s="1"/>
  <c r="B89" i="29"/>
  <c r="B88" i="29"/>
  <c r="B87" i="29"/>
  <c r="B86" i="29"/>
  <c r="B85" i="29"/>
  <c r="B84" i="29"/>
  <c r="B83" i="29"/>
  <c r="B82" i="29"/>
  <c r="B81" i="29"/>
  <c r="B80" i="29"/>
  <c r="B79" i="29"/>
  <c r="B33" i="29" s="1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C57" i="29"/>
  <c r="C55" i="29" s="1"/>
  <c r="D9" i="29" s="1"/>
  <c r="B57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C79" i="28"/>
  <c r="C91" i="28"/>
  <c r="C103" i="28"/>
  <c r="C115" i="28"/>
  <c r="C127" i="28"/>
  <c r="C139" i="28"/>
  <c r="C151" i="28"/>
  <c r="C163" i="28"/>
  <c r="C175" i="28"/>
  <c r="C187" i="28"/>
  <c r="C199" i="28"/>
  <c r="C211" i="28"/>
  <c r="C223" i="28"/>
  <c r="C235" i="28"/>
  <c r="C247" i="28"/>
  <c r="B257" i="28"/>
  <c r="B256" i="28"/>
  <c r="B255" i="28"/>
  <c r="B254" i="28"/>
  <c r="B253" i="28"/>
  <c r="F252" i="28"/>
  <c r="E252" i="28"/>
  <c r="B252" i="28"/>
  <c r="B251" i="28"/>
  <c r="B250" i="28"/>
  <c r="B249" i="28"/>
  <c r="B248" i="28"/>
  <c r="B247" i="28"/>
  <c r="B47" i="28" s="1"/>
  <c r="B245" i="28"/>
  <c r="B244" i="28"/>
  <c r="B243" i="28"/>
  <c r="F242" i="28"/>
  <c r="E242" i="28"/>
  <c r="B242" i="28"/>
  <c r="B241" i="28"/>
  <c r="B240" i="28"/>
  <c r="B239" i="28"/>
  <c r="F238" i="28"/>
  <c r="E238" i="28"/>
  <c r="B238" i="28"/>
  <c r="B237" i="28"/>
  <c r="B236" i="28"/>
  <c r="B235" i="28"/>
  <c r="B46" i="28" s="1"/>
  <c r="B233" i="28"/>
  <c r="B232" i="28"/>
  <c r="B231" i="28"/>
  <c r="B230" i="28"/>
  <c r="B229" i="28"/>
  <c r="F228" i="28"/>
  <c r="E228" i="28"/>
  <c r="B228" i="28"/>
  <c r="B227" i="28"/>
  <c r="B226" i="28"/>
  <c r="B225" i="28"/>
  <c r="F224" i="28"/>
  <c r="B224" i="28"/>
  <c r="B223" i="28"/>
  <c r="B45" i="28" s="1"/>
  <c r="B221" i="28"/>
  <c r="B220" i="28"/>
  <c r="B219" i="28"/>
  <c r="B218" i="28"/>
  <c r="B217" i="28"/>
  <c r="B216" i="28"/>
  <c r="B215" i="28"/>
  <c r="E214" i="28"/>
  <c r="B214" i="28"/>
  <c r="B213" i="28"/>
  <c r="B212" i="28"/>
  <c r="B211" i="28"/>
  <c r="B44" i="28" s="1"/>
  <c r="B209" i="28"/>
  <c r="B208" i="28"/>
  <c r="B207" i="28"/>
  <c r="B206" i="28"/>
  <c r="B205" i="28"/>
  <c r="B204" i="28"/>
  <c r="B203" i="28"/>
  <c r="B202" i="28"/>
  <c r="B201" i="28"/>
  <c r="B200" i="28"/>
  <c r="B199" i="28"/>
  <c r="B43" i="28" s="1"/>
  <c r="B197" i="28"/>
  <c r="B196" i="28"/>
  <c r="B195" i="28"/>
  <c r="B194" i="28"/>
  <c r="B193" i="28"/>
  <c r="B192" i="28"/>
  <c r="B191" i="28"/>
  <c r="B190" i="28"/>
  <c r="B189" i="28"/>
  <c r="B188" i="28"/>
  <c r="B187" i="28"/>
  <c r="B42" i="28" s="1"/>
  <c r="B185" i="28"/>
  <c r="B184" i="28"/>
  <c r="B183" i="28"/>
  <c r="B182" i="28"/>
  <c r="B181" i="28"/>
  <c r="B180" i="28"/>
  <c r="B179" i="28"/>
  <c r="B178" i="28"/>
  <c r="B177" i="28"/>
  <c r="B176" i="28"/>
  <c r="B175" i="28"/>
  <c r="B41" i="28" s="1"/>
  <c r="B173" i="28"/>
  <c r="B172" i="28"/>
  <c r="B171" i="28"/>
  <c r="B170" i="28"/>
  <c r="B169" i="28"/>
  <c r="B168" i="28"/>
  <c r="B167" i="28"/>
  <c r="B166" i="28"/>
  <c r="B165" i="28"/>
  <c r="B164" i="28"/>
  <c r="B163" i="28"/>
  <c r="B40" i="28" s="1"/>
  <c r="B161" i="28"/>
  <c r="E160" i="28"/>
  <c r="B160" i="28"/>
  <c r="B159" i="28"/>
  <c r="B158" i="28"/>
  <c r="B157" i="28"/>
  <c r="B156" i="28"/>
  <c r="B155" i="28"/>
  <c r="B154" i="28"/>
  <c r="B153" i="28"/>
  <c r="B152" i="28"/>
  <c r="B151" i="28"/>
  <c r="B39" i="28" s="1"/>
  <c r="B149" i="28"/>
  <c r="B148" i="28"/>
  <c r="B147" i="28"/>
  <c r="B146" i="28"/>
  <c r="B145" i="28"/>
  <c r="B144" i="28"/>
  <c r="B143" i="28"/>
  <c r="B142" i="28"/>
  <c r="B141" i="28"/>
  <c r="B140" i="28"/>
  <c r="B139" i="28"/>
  <c r="B38" i="28" s="1"/>
  <c r="B137" i="28"/>
  <c r="B136" i="28"/>
  <c r="B135" i="28"/>
  <c r="B134" i="28"/>
  <c r="B133" i="28"/>
  <c r="B132" i="28"/>
  <c r="B131" i="28"/>
  <c r="B130" i="28"/>
  <c r="B129" i="28"/>
  <c r="B128" i="28"/>
  <c r="B127" i="28"/>
  <c r="B37" i="28" s="1"/>
  <c r="B125" i="28"/>
  <c r="B124" i="28"/>
  <c r="B123" i="28"/>
  <c r="B122" i="28"/>
  <c r="B121" i="28"/>
  <c r="B120" i="28"/>
  <c r="B119" i="28"/>
  <c r="B118" i="28"/>
  <c r="B117" i="28"/>
  <c r="B116" i="28"/>
  <c r="B115" i="28"/>
  <c r="B36" i="28" s="1"/>
  <c r="B113" i="28"/>
  <c r="B112" i="28"/>
  <c r="B111" i="28"/>
  <c r="B110" i="28"/>
  <c r="B109" i="28"/>
  <c r="B108" i="28"/>
  <c r="B107" i="28"/>
  <c r="B106" i="28"/>
  <c r="B105" i="28"/>
  <c r="B104" i="28"/>
  <c r="B103" i="28"/>
  <c r="B35" i="28" s="1"/>
  <c r="B101" i="28"/>
  <c r="B100" i="28"/>
  <c r="B99" i="28"/>
  <c r="B98" i="28"/>
  <c r="B97" i="28"/>
  <c r="B96" i="28"/>
  <c r="B95" i="28"/>
  <c r="B94" i="28"/>
  <c r="B93" i="28"/>
  <c r="B92" i="28"/>
  <c r="B91" i="28"/>
  <c r="B34" i="28" s="1"/>
  <c r="B89" i="28"/>
  <c r="B88" i="28"/>
  <c r="B87" i="28"/>
  <c r="B86" i="28"/>
  <c r="B85" i="28"/>
  <c r="B84" i="28"/>
  <c r="B83" i="28"/>
  <c r="B82" i="28"/>
  <c r="B81" i="28"/>
  <c r="B80" i="28"/>
  <c r="B79" i="28"/>
  <c r="B33" i="28" s="1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C57" i="28"/>
  <c r="C55" i="28" s="1"/>
  <c r="D9" i="28" s="1"/>
  <c r="B57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AM260" i="27"/>
  <c r="AL260" i="27"/>
  <c r="AK260" i="27"/>
  <c r="AJ260" i="27"/>
  <c r="AI260" i="27"/>
  <c r="AH260" i="27"/>
  <c r="AG260" i="27"/>
  <c r="AF260" i="27"/>
  <c r="AE260" i="27"/>
  <c r="AD260" i="27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P260" i="27"/>
  <c r="O260" i="27"/>
  <c r="N260" i="27"/>
  <c r="M260" i="27"/>
  <c r="L260" i="27"/>
  <c r="K260" i="27"/>
  <c r="J260" i="27"/>
  <c r="I260" i="27"/>
  <c r="C79" i="27"/>
  <c r="C91" i="27"/>
  <c r="C103" i="27"/>
  <c r="C115" i="27"/>
  <c r="C127" i="27"/>
  <c r="C139" i="27"/>
  <c r="C151" i="27"/>
  <c r="C163" i="27"/>
  <c r="C175" i="27"/>
  <c r="C187" i="27"/>
  <c r="C199" i="27"/>
  <c r="C211" i="27"/>
  <c r="C223" i="27"/>
  <c r="C235" i="27"/>
  <c r="C247" i="27"/>
  <c r="B257" i="27"/>
  <c r="B256" i="27"/>
  <c r="B255" i="27"/>
  <c r="B254" i="27"/>
  <c r="B253" i="27"/>
  <c r="B252" i="27"/>
  <c r="B251" i="27"/>
  <c r="B250" i="27"/>
  <c r="E249" i="27"/>
  <c r="B249" i="27"/>
  <c r="B248" i="27"/>
  <c r="B247" i="27"/>
  <c r="B47" i="27" s="1"/>
  <c r="B245" i="27"/>
  <c r="B244" i="27"/>
  <c r="E243" i="27"/>
  <c r="B243" i="27"/>
  <c r="B242" i="27"/>
  <c r="B241" i="27"/>
  <c r="B240" i="27"/>
  <c r="B239" i="27"/>
  <c r="B238" i="27"/>
  <c r="B237" i="27"/>
  <c r="B236" i="27"/>
  <c r="B235" i="27"/>
  <c r="B46" i="27" s="1"/>
  <c r="B233" i="27"/>
  <c r="B232" i="27"/>
  <c r="B231" i="27"/>
  <c r="B230" i="27"/>
  <c r="B229" i="27"/>
  <c r="B228" i="27"/>
  <c r="F227" i="27"/>
  <c r="B227" i="27"/>
  <c r="B226" i="27"/>
  <c r="B225" i="27"/>
  <c r="B224" i="27"/>
  <c r="B223" i="27"/>
  <c r="B45" i="27" s="1"/>
  <c r="B221" i="27"/>
  <c r="B220" i="27"/>
  <c r="B219" i="27"/>
  <c r="B218" i="27"/>
  <c r="B217" i="27"/>
  <c r="B216" i="27"/>
  <c r="B215" i="27"/>
  <c r="B214" i="27"/>
  <c r="E213" i="27"/>
  <c r="B213" i="27"/>
  <c r="B212" i="27"/>
  <c r="B211" i="27"/>
  <c r="B44" i="27" s="1"/>
  <c r="B209" i="27"/>
  <c r="B208" i="27"/>
  <c r="B207" i="27"/>
  <c r="B206" i="27"/>
  <c r="B205" i="27"/>
  <c r="B204" i="27"/>
  <c r="B203" i="27"/>
  <c r="B202" i="27"/>
  <c r="B201" i="27"/>
  <c r="B200" i="27"/>
  <c r="B199" i="27"/>
  <c r="B43" i="27" s="1"/>
  <c r="B197" i="27"/>
  <c r="B196" i="27"/>
  <c r="B195" i="27"/>
  <c r="B194" i="27"/>
  <c r="F193" i="27"/>
  <c r="B193" i="27"/>
  <c r="B192" i="27"/>
  <c r="B191" i="27"/>
  <c r="B190" i="27"/>
  <c r="B189" i="27"/>
  <c r="B188" i="27"/>
  <c r="B187" i="27"/>
  <c r="B42" i="27" s="1"/>
  <c r="B185" i="27"/>
  <c r="B184" i="27"/>
  <c r="B183" i="27"/>
  <c r="B182" i="27"/>
  <c r="B181" i="27"/>
  <c r="B180" i="27"/>
  <c r="B179" i="27"/>
  <c r="B178" i="27"/>
  <c r="B177" i="27"/>
  <c r="B176" i="27"/>
  <c r="B175" i="27"/>
  <c r="B41" i="27" s="1"/>
  <c r="B173" i="27"/>
  <c r="B172" i="27"/>
  <c r="B171" i="27"/>
  <c r="B170" i="27"/>
  <c r="B169" i="27"/>
  <c r="B168" i="27"/>
  <c r="B167" i="27"/>
  <c r="B166" i="27"/>
  <c r="B165" i="27"/>
  <c r="B164" i="27"/>
  <c r="B163" i="27"/>
  <c r="B40" i="27" s="1"/>
  <c r="B161" i="27"/>
  <c r="B160" i="27"/>
  <c r="B159" i="27"/>
  <c r="B158" i="27"/>
  <c r="B157" i="27"/>
  <c r="B156" i="27"/>
  <c r="B155" i="27"/>
  <c r="B154" i="27"/>
  <c r="B153" i="27"/>
  <c r="B152" i="27"/>
  <c r="B151" i="27"/>
  <c r="B39" i="27" s="1"/>
  <c r="B149" i="27"/>
  <c r="B148" i="27"/>
  <c r="B147" i="27"/>
  <c r="B146" i="27"/>
  <c r="B145" i="27"/>
  <c r="B144" i="27"/>
  <c r="B143" i="27"/>
  <c r="B142" i="27"/>
  <c r="B141" i="27"/>
  <c r="B140" i="27"/>
  <c r="B139" i="27"/>
  <c r="B38" i="27" s="1"/>
  <c r="B137" i="27"/>
  <c r="B136" i="27"/>
  <c r="B135" i="27"/>
  <c r="B134" i="27"/>
  <c r="B133" i="27"/>
  <c r="B132" i="27"/>
  <c r="B131" i="27"/>
  <c r="B130" i="27"/>
  <c r="B129" i="27"/>
  <c r="B128" i="27"/>
  <c r="B127" i="27"/>
  <c r="B37" i="27" s="1"/>
  <c r="B125" i="27"/>
  <c r="B124" i="27"/>
  <c r="B123" i="27"/>
  <c r="B122" i="27"/>
  <c r="B121" i="27"/>
  <c r="B120" i="27"/>
  <c r="B119" i="27"/>
  <c r="B118" i="27"/>
  <c r="B117" i="27"/>
  <c r="E116" i="27"/>
  <c r="B116" i="27"/>
  <c r="B115" i="27"/>
  <c r="B36" i="27" s="1"/>
  <c r="B113" i="27"/>
  <c r="B112" i="27"/>
  <c r="B111" i="27"/>
  <c r="B110" i="27"/>
  <c r="B109" i="27"/>
  <c r="B108" i="27"/>
  <c r="B107" i="27"/>
  <c r="B106" i="27"/>
  <c r="B105" i="27"/>
  <c r="B104" i="27"/>
  <c r="B103" i="27"/>
  <c r="B35" i="27" s="1"/>
  <c r="B101" i="27"/>
  <c r="B100" i="27"/>
  <c r="B99" i="27"/>
  <c r="B98" i="27"/>
  <c r="B97" i="27"/>
  <c r="B96" i="27"/>
  <c r="B95" i="27"/>
  <c r="B94" i="27"/>
  <c r="B93" i="27"/>
  <c r="B92" i="27"/>
  <c r="B91" i="27"/>
  <c r="B34" i="27" s="1"/>
  <c r="B89" i="27"/>
  <c r="B88" i="27"/>
  <c r="B87" i="27"/>
  <c r="B86" i="27"/>
  <c r="B85" i="27"/>
  <c r="B84" i="27"/>
  <c r="B83" i="27"/>
  <c r="B82" i="27"/>
  <c r="B81" i="27"/>
  <c r="B80" i="27"/>
  <c r="B79" i="27"/>
  <c r="B33" i="27" s="1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B72" i="27"/>
  <c r="B71" i="27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C57" i="27"/>
  <c r="C55" i="27" s="1"/>
  <c r="D9" i="27" s="1"/>
  <c r="B57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C79" i="26"/>
  <c r="C91" i="26"/>
  <c r="C103" i="26"/>
  <c r="C115" i="26"/>
  <c r="C127" i="26"/>
  <c r="C139" i="26"/>
  <c r="C151" i="26"/>
  <c r="C163" i="26"/>
  <c r="C175" i="26"/>
  <c r="C187" i="26"/>
  <c r="C199" i="26"/>
  <c r="C211" i="26"/>
  <c r="C223" i="26"/>
  <c r="C235" i="26"/>
  <c r="C247" i="26"/>
  <c r="B257" i="26"/>
  <c r="B256" i="26"/>
  <c r="F255" i="26"/>
  <c r="E255" i="26"/>
  <c r="B255" i="26"/>
  <c r="B254" i="26"/>
  <c r="B253" i="26"/>
  <c r="B252" i="26"/>
  <c r="F251" i="26"/>
  <c r="E251" i="26"/>
  <c r="B251" i="26"/>
  <c r="B250" i="26"/>
  <c r="B249" i="26"/>
  <c r="B248" i="26"/>
  <c r="B247" i="26"/>
  <c r="B47" i="26" s="1"/>
  <c r="B245" i="26"/>
  <c r="B244" i="26"/>
  <c r="B243" i="26"/>
  <c r="B242" i="26"/>
  <c r="F241" i="26"/>
  <c r="E241" i="26"/>
  <c r="B241" i="26"/>
  <c r="B240" i="26"/>
  <c r="B239" i="26"/>
  <c r="B238" i="26"/>
  <c r="B237" i="26"/>
  <c r="B236" i="26"/>
  <c r="B235" i="26"/>
  <c r="B46" i="26" s="1"/>
  <c r="B233" i="26"/>
  <c r="B232" i="26"/>
  <c r="F231" i="26"/>
  <c r="E231" i="26"/>
  <c r="B231" i="26"/>
  <c r="E230" i="26"/>
  <c r="B230" i="26"/>
  <c r="B229" i="26"/>
  <c r="B228" i="26"/>
  <c r="B227" i="26"/>
  <c r="B226" i="26"/>
  <c r="B225" i="26"/>
  <c r="B224" i="26"/>
  <c r="B223" i="26"/>
  <c r="B45" i="26" s="1"/>
  <c r="F221" i="26"/>
  <c r="E221" i="26"/>
  <c r="B221" i="26"/>
  <c r="F220" i="26"/>
  <c r="B220" i="26"/>
  <c r="B219" i="26"/>
  <c r="B218" i="26"/>
  <c r="B217" i="26"/>
  <c r="B216" i="26"/>
  <c r="B215" i="26"/>
  <c r="B214" i="26"/>
  <c r="F213" i="26"/>
  <c r="E213" i="26"/>
  <c r="B213" i="26"/>
  <c r="F212" i="26"/>
  <c r="B212" i="26"/>
  <c r="B211" i="26"/>
  <c r="B44" i="26" s="1"/>
  <c r="B209" i="26"/>
  <c r="B208" i="26"/>
  <c r="B207" i="26"/>
  <c r="B206" i="26"/>
  <c r="B205" i="26"/>
  <c r="B204" i="26"/>
  <c r="B203" i="26"/>
  <c r="B202" i="26"/>
  <c r="B201" i="26"/>
  <c r="B200" i="26"/>
  <c r="B199" i="26"/>
  <c r="B43" i="26" s="1"/>
  <c r="B197" i="26"/>
  <c r="B196" i="26"/>
  <c r="B195" i="26"/>
  <c r="B194" i="26"/>
  <c r="B193" i="26"/>
  <c r="B192" i="26"/>
  <c r="B191" i="26"/>
  <c r="B190" i="26"/>
  <c r="B189" i="26"/>
  <c r="B188" i="26"/>
  <c r="B187" i="26"/>
  <c r="B42" i="26" s="1"/>
  <c r="B185" i="26"/>
  <c r="B184" i="26"/>
  <c r="B183" i="26"/>
  <c r="B182" i="26"/>
  <c r="B181" i="26"/>
  <c r="B180" i="26"/>
  <c r="B179" i="26"/>
  <c r="B178" i="26"/>
  <c r="B177" i="26"/>
  <c r="B176" i="26"/>
  <c r="B175" i="26"/>
  <c r="B41" i="26" s="1"/>
  <c r="B173" i="26"/>
  <c r="B172" i="26"/>
  <c r="B171" i="26"/>
  <c r="B170" i="26"/>
  <c r="B169" i="26"/>
  <c r="B168" i="26"/>
  <c r="B167" i="26"/>
  <c r="B166" i="26"/>
  <c r="B165" i="26"/>
  <c r="B164" i="26"/>
  <c r="B163" i="26"/>
  <c r="B40" i="26" s="1"/>
  <c r="B161" i="26"/>
  <c r="B160" i="26"/>
  <c r="E159" i="26"/>
  <c r="B159" i="26"/>
  <c r="B158" i="26"/>
  <c r="B157" i="26"/>
  <c r="B156" i="26"/>
  <c r="B155" i="26"/>
  <c r="B154" i="26"/>
  <c r="B153" i="26"/>
  <c r="B152" i="26"/>
  <c r="B151" i="26"/>
  <c r="B39" i="26" s="1"/>
  <c r="F149" i="26"/>
  <c r="B149" i="26"/>
  <c r="E148" i="26"/>
  <c r="B148" i="26"/>
  <c r="B147" i="26"/>
  <c r="B146" i="26"/>
  <c r="B145" i="26"/>
  <c r="B144" i="26"/>
  <c r="B143" i="26"/>
  <c r="B142" i="26"/>
  <c r="B141" i="26"/>
  <c r="B140" i="26"/>
  <c r="B139" i="26"/>
  <c r="B38" i="26" s="1"/>
  <c r="B137" i="26"/>
  <c r="B136" i="26"/>
  <c r="F135" i="26"/>
  <c r="B135" i="26"/>
  <c r="B134" i="26"/>
  <c r="B133" i="26"/>
  <c r="B132" i="26"/>
  <c r="B131" i="26"/>
  <c r="B130" i="26"/>
  <c r="B129" i="26"/>
  <c r="B128" i="26"/>
  <c r="B127" i="26"/>
  <c r="B37" i="26" s="1"/>
  <c r="B125" i="26"/>
  <c r="B124" i="26"/>
  <c r="B123" i="26"/>
  <c r="B122" i="26"/>
  <c r="B121" i="26"/>
  <c r="B120" i="26"/>
  <c r="B119" i="26"/>
  <c r="B118" i="26"/>
  <c r="E117" i="26"/>
  <c r="B117" i="26"/>
  <c r="E116" i="26"/>
  <c r="B116" i="26"/>
  <c r="B115" i="26"/>
  <c r="B36" i="26" s="1"/>
  <c r="B113" i="26"/>
  <c r="B112" i="26"/>
  <c r="B111" i="26"/>
  <c r="B110" i="26"/>
  <c r="B109" i="26"/>
  <c r="B108" i="26"/>
  <c r="B107" i="26"/>
  <c r="B106" i="26"/>
  <c r="B105" i="26"/>
  <c r="B104" i="26"/>
  <c r="B103" i="26"/>
  <c r="B35" i="26" s="1"/>
  <c r="E101" i="26"/>
  <c r="B101" i="26"/>
  <c r="B100" i="26"/>
  <c r="B99" i="26"/>
  <c r="B98" i="26"/>
  <c r="B97" i="26"/>
  <c r="B96" i="26"/>
  <c r="B95" i="26"/>
  <c r="B94" i="26"/>
  <c r="B93" i="26"/>
  <c r="B92" i="26"/>
  <c r="B91" i="26"/>
  <c r="B34" i="26" s="1"/>
  <c r="B89" i="26"/>
  <c r="B88" i="26"/>
  <c r="B87" i="26"/>
  <c r="B86" i="26"/>
  <c r="B85" i="26"/>
  <c r="B84" i="26"/>
  <c r="B83" i="26"/>
  <c r="B82" i="26"/>
  <c r="B81" i="26"/>
  <c r="B80" i="26"/>
  <c r="B79" i="26"/>
  <c r="B33" i="26" s="1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C57" i="26"/>
  <c r="C55" i="26" s="1"/>
  <c r="B57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AM260" i="25"/>
  <c r="AL260" i="25"/>
  <c r="AK260" i="25"/>
  <c r="AJ260" i="25"/>
  <c r="AI260" i="25"/>
  <c r="AH260" i="25"/>
  <c r="AG260" i="25"/>
  <c r="AF260" i="25"/>
  <c r="AE260" i="25"/>
  <c r="AD260" i="25"/>
  <c r="AC260" i="25"/>
  <c r="AB260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C79" i="25"/>
  <c r="C91" i="25"/>
  <c r="C103" i="25"/>
  <c r="C115" i="25"/>
  <c r="C127" i="25"/>
  <c r="C139" i="25"/>
  <c r="C151" i="25"/>
  <c r="C163" i="25"/>
  <c r="C175" i="25"/>
  <c r="C187" i="25"/>
  <c r="C199" i="25"/>
  <c r="C211" i="25"/>
  <c r="C223" i="25"/>
  <c r="C235" i="25"/>
  <c r="C247" i="25"/>
  <c r="B257" i="25"/>
  <c r="B256" i="25"/>
  <c r="B255" i="25"/>
  <c r="B254" i="25"/>
  <c r="B253" i="25"/>
  <c r="B252" i="25"/>
  <c r="E251" i="25"/>
  <c r="B251" i="25"/>
  <c r="B250" i="25"/>
  <c r="B249" i="25"/>
  <c r="B248" i="25"/>
  <c r="B247" i="25"/>
  <c r="B47" i="25" s="1"/>
  <c r="F245" i="25"/>
  <c r="B245" i="25"/>
  <c r="B244" i="25"/>
  <c r="B243" i="25"/>
  <c r="B242" i="25"/>
  <c r="B241" i="25"/>
  <c r="B240" i="25"/>
  <c r="B239" i="25"/>
  <c r="B238" i="25"/>
  <c r="F237" i="25"/>
  <c r="E237" i="25"/>
  <c r="B237" i="25"/>
  <c r="F236" i="25"/>
  <c r="B236" i="25"/>
  <c r="B235" i="25"/>
  <c r="B46" i="25" s="1"/>
  <c r="B233" i="25"/>
  <c r="B232" i="25"/>
  <c r="B231" i="25"/>
  <c r="B230" i="25"/>
  <c r="B229" i="25"/>
  <c r="B228" i="25"/>
  <c r="E227" i="25"/>
  <c r="B227" i="25"/>
  <c r="B226" i="25"/>
  <c r="B225" i="25"/>
  <c r="B224" i="25"/>
  <c r="B223" i="25"/>
  <c r="B45" i="25" s="1"/>
  <c r="B221" i="25"/>
  <c r="B220" i="25"/>
  <c r="B219" i="25"/>
  <c r="B218" i="25"/>
  <c r="B217" i="25"/>
  <c r="B216" i="25"/>
  <c r="B215" i="25"/>
  <c r="B214" i="25"/>
  <c r="B213" i="25"/>
  <c r="B212" i="25"/>
  <c r="B211" i="25"/>
  <c r="B44" i="25" s="1"/>
  <c r="B209" i="25"/>
  <c r="B208" i="25"/>
  <c r="B207" i="25"/>
  <c r="B206" i="25"/>
  <c r="B205" i="25"/>
  <c r="B204" i="25"/>
  <c r="B203" i="25"/>
  <c r="B202" i="25"/>
  <c r="B201" i="25"/>
  <c r="B200" i="25"/>
  <c r="B199" i="25"/>
  <c r="B43" i="25" s="1"/>
  <c r="B197" i="25"/>
  <c r="B196" i="25"/>
  <c r="B195" i="25"/>
  <c r="B194" i="25"/>
  <c r="B193" i="25"/>
  <c r="B192" i="25"/>
  <c r="B191" i="25"/>
  <c r="B190" i="25"/>
  <c r="B189" i="25"/>
  <c r="B188" i="25"/>
  <c r="B187" i="25"/>
  <c r="B42" i="25" s="1"/>
  <c r="B185" i="25"/>
  <c r="B184" i="25"/>
  <c r="B183" i="25"/>
  <c r="B182" i="25"/>
  <c r="B181" i="25"/>
  <c r="B180" i="25"/>
  <c r="B179" i="25"/>
  <c r="B178" i="25"/>
  <c r="B177" i="25"/>
  <c r="B176" i="25"/>
  <c r="B175" i="25"/>
  <c r="B41" i="25" s="1"/>
  <c r="B173" i="25"/>
  <c r="B172" i="25"/>
  <c r="B171" i="25"/>
  <c r="B170" i="25"/>
  <c r="B169" i="25"/>
  <c r="B168" i="25"/>
  <c r="B167" i="25"/>
  <c r="B166" i="25"/>
  <c r="B165" i="25"/>
  <c r="B164" i="25"/>
  <c r="B163" i="25"/>
  <c r="B40" i="25" s="1"/>
  <c r="B161" i="25"/>
  <c r="B160" i="25"/>
  <c r="B159" i="25"/>
  <c r="B158" i="25"/>
  <c r="B157" i="25"/>
  <c r="B156" i="25"/>
  <c r="B155" i="25"/>
  <c r="B154" i="25"/>
  <c r="B153" i="25"/>
  <c r="B152" i="25"/>
  <c r="B151" i="25"/>
  <c r="B39" i="25" s="1"/>
  <c r="B149" i="25"/>
  <c r="B148" i="25"/>
  <c r="B147" i="25"/>
  <c r="B146" i="25"/>
  <c r="B145" i="25"/>
  <c r="B144" i="25"/>
  <c r="B143" i="25"/>
  <c r="B142" i="25"/>
  <c r="B141" i="25"/>
  <c r="B140" i="25"/>
  <c r="B139" i="25"/>
  <c r="B38" i="25" s="1"/>
  <c r="B137" i="25"/>
  <c r="B136" i="25"/>
  <c r="B135" i="25"/>
  <c r="B134" i="25"/>
  <c r="B133" i="25"/>
  <c r="B132" i="25"/>
  <c r="B131" i="25"/>
  <c r="B130" i="25"/>
  <c r="B129" i="25"/>
  <c r="B128" i="25"/>
  <c r="B127" i="25"/>
  <c r="B37" i="25" s="1"/>
  <c r="B125" i="25"/>
  <c r="B124" i="25"/>
  <c r="B123" i="25"/>
  <c r="B122" i="25"/>
  <c r="B121" i="25"/>
  <c r="B120" i="25"/>
  <c r="B119" i="25"/>
  <c r="B118" i="25"/>
  <c r="B117" i="25"/>
  <c r="B116" i="25"/>
  <c r="B115" i="25"/>
  <c r="B36" i="25" s="1"/>
  <c r="B113" i="25"/>
  <c r="B112" i="25"/>
  <c r="B111" i="25"/>
  <c r="B110" i="25"/>
  <c r="B109" i="25"/>
  <c r="B108" i="25"/>
  <c r="B107" i="25"/>
  <c r="B106" i="25"/>
  <c r="B105" i="25"/>
  <c r="B104" i="25"/>
  <c r="B103" i="25"/>
  <c r="B35" i="25" s="1"/>
  <c r="B101" i="25"/>
  <c r="B100" i="25"/>
  <c r="B99" i="25"/>
  <c r="B98" i="25"/>
  <c r="B97" i="25"/>
  <c r="B96" i="25"/>
  <c r="B95" i="25"/>
  <c r="B94" i="25"/>
  <c r="B93" i="25"/>
  <c r="B92" i="25"/>
  <c r="B91" i="25"/>
  <c r="B34" i="25" s="1"/>
  <c r="B89" i="25"/>
  <c r="B88" i="25"/>
  <c r="B87" i="25"/>
  <c r="B86" i="25"/>
  <c r="B85" i="25"/>
  <c r="B84" i="25"/>
  <c r="B83" i="25"/>
  <c r="B82" i="25"/>
  <c r="B81" i="25"/>
  <c r="B80" i="25"/>
  <c r="B79" i="25"/>
  <c r="B33" i="25" s="1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B72" i="25"/>
  <c r="B71" i="25"/>
  <c r="B70" i="25"/>
  <c r="B69" i="25"/>
  <c r="B68" i="25"/>
  <c r="B67" i="25"/>
  <c r="B66" i="25"/>
  <c r="F65" i="25"/>
  <c r="B65" i="25"/>
  <c r="B64" i="25"/>
  <c r="B63" i="25"/>
  <c r="B62" i="25"/>
  <c r="B61" i="25"/>
  <c r="B60" i="25"/>
  <c r="B59" i="25"/>
  <c r="B58" i="25"/>
  <c r="C57" i="25"/>
  <c r="C55" i="25" s="1"/>
  <c r="D9" i="25" s="1"/>
  <c r="B57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AM260" i="24"/>
  <c r="AL260" i="24"/>
  <c r="AK260" i="24"/>
  <c r="AJ260" i="24"/>
  <c r="AI260" i="24"/>
  <c r="AH260" i="24"/>
  <c r="AG260" i="24"/>
  <c r="AF260" i="24"/>
  <c r="AE260" i="24"/>
  <c r="AD260" i="24"/>
  <c r="AC260" i="24"/>
  <c r="AB260" i="24"/>
  <c r="AA260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C79" i="24"/>
  <c r="C91" i="24"/>
  <c r="C103" i="24"/>
  <c r="C115" i="24"/>
  <c r="C127" i="24"/>
  <c r="C139" i="24"/>
  <c r="C151" i="24"/>
  <c r="C163" i="24"/>
  <c r="C175" i="24"/>
  <c r="C187" i="24"/>
  <c r="C199" i="24"/>
  <c r="C211" i="24"/>
  <c r="C223" i="24"/>
  <c r="C235" i="24"/>
  <c r="C247" i="24"/>
  <c r="F257" i="24"/>
  <c r="B257" i="24"/>
  <c r="B256" i="24"/>
  <c r="B255" i="24"/>
  <c r="F254" i="24"/>
  <c r="E254" i="24"/>
  <c r="B254" i="24"/>
  <c r="B253" i="24"/>
  <c r="B252" i="24"/>
  <c r="F251" i="24"/>
  <c r="E251" i="24"/>
  <c r="B251" i="24"/>
  <c r="B250" i="24"/>
  <c r="B249" i="24"/>
  <c r="B248" i="24"/>
  <c r="B247" i="24"/>
  <c r="B47" i="24" s="1"/>
  <c r="E245" i="24"/>
  <c r="B245" i="24"/>
  <c r="F244" i="24"/>
  <c r="E244" i="24"/>
  <c r="B244" i="24"/>
  <c r="B243" i="24"/>
  <c r="F242" i="24"/>
  <c r="B242" i="24"/>
  <c r="B241" i="24"/>
  <c r="B240" i="24"/>
  <c r="B239" i="24"/>
  <c r="B238" i="24"/>
  <c r="B237" i="24"/>
  <c r="F236" i="24"/>
  <c r="E236" i="24"/>
  <c r="B236" i="24"/>
  <c r="B235" i="24"/>
  <c r="B46" i="24" s="1"/>
  <c r="B233" i="24"/>
  <c r="B232" i="24"/>
  <c r="B231" i="24"/>
  <c r="B230" i="24"/>
  <c r="B229" i="24"/>
  <c r="B228" i="24"/>
  <c r="B227" i="24"/>
  <c r="F226" i="24"/>
  <c r="E226" i="24"/>
  <c r="B226" i="24"/>
  <c r="B225" i="24"/>
  <c r="B224" i="24"/>
  <c r="B223" i="24"/>
  <c r="B45" i="24" s="1"/>
  <c r="B221" i="24"/>
  <c r="F220" i="24"/>
  <c r="B220" i="24"/>
  <c r="B219" i="24"/>
  <c r="B218" i="24"/>
  <c r="B217" i="24"/>
  <c r="B216" i="24"/>
  <c r="B215" i="24"/>
  <c r="B214" i="24"/>
  <c r="B213" i="24"/>
  <c r="F212" i="24"/>
  <c r="E212" i="24"/>
  <c r="B212" i="24"/>
  <c r="B211" i="24"/>
  <c r="B44" i="24" s="1"/>
  <c r="B209" i="24"/>
  <c r="B208" i="24"/>
  <c r="B207" i="24"/>
  <c r="B206" i="24"/>
  <c r="B205" i="24"/>
  <c r="B204" i="24"/>
  <c r="B203" i="24"/>
  <c r="F202" i="24"/>
  <c r="E202" i="24"/>
  <c r="B202" i="24"/>
  <c r="B201" i="24"/>
  <c r="B200" i="24"/>
  <c r="B199" i="24"/>
  <c r="B43" i="24" s="1"/>
  <c r="B197" i="24"/>
  <c r="B196" i="24"/>
  <c r="B195" i="24"/>
  <c r="B194" i="24"/>
  <c r="B193" i="24"/>
  <c r="B192" i="24"/>
  <c r="B191" i="24"/>
  <c r="B190" i="24"/>
  <c r="E189" i="24"/>
  <c r="B189" i="24"/>
  <c r="F188" i="24"/>
  <c r="E188" i="24"/>
  <c r="B188" i="24"/>
  <c r="B187" i="24"/>
  <c r="B42" i="24" s="1"/>
  <c r="B185" i="24"/>
  <c r="B184" i="24"/>
  <c r="B183" i="24"/>
  <c r="B182" i="24"/>
  <c r="B181" i="24"/>
  <c r="B180" i="24"/>
  <c r="B179" i="24"/>
  <c r="F178" i="24"/>
  <c r="E178" i="24"/>
  <c r="B178" i="24"/>
  <c r="B177" i="24"/>
  <c r="B176" i="24"/>
  <c r="B175" i="24"/>
  <c r="B41" i="24" s="1"/>
  <c r="B173" i="24"/>
  <c r="B172" i="24"/>
  <c r="B171" i="24"/>
  <c r="B170" i="24"/>
  <c r="B169" i="24"/>
  <c r="B168" i="24"/>
  <c r="B167" i="24"/>
  <c r="B166" i="24"/>
  <c r="F165" i="24"/>
  <c r="B165" i="24"/>
  <c r="E164" i="24"/>
  <c r="B164" i="24"/>
  <c r="B163" i="24"/>
  <c r="B40" i="24" s="1"/>
  <c r="B161" i="24"/>
  <c r="B160" i="24"/>
  <c r="B159" i="24"/>
  <c r="B158" i="24"/>
  <c r="B157" i="24"/>
  <c r="B156" i="24"/>
  <c r="B155" i="24"/>
  <c r="B154" i="24"/>
  <c r="B153" i="24"/>
  <c r="B152" i="24"/>
  <c r="B151" i="24"/>
  <c r="B39" i="24" s="1"/>
  <c r="B149" i="24"/>
  <c r="B148" i="24"/>
  <c r="B147" i="24"/>
  <c r="B146" i="24"/>
  <c r="B145" i="24"/>
  <c r="B144" i="24"/>
  <c r="B143" i="24"/>
  <c r="B142" i="24"/>
  <c r="B141" i="24"/>
  <c r="B140" i="24"/>
  <c r="B139" i="24"/>
  <c r="B38" i="24" s="1"/>
  <c r="B137" i="24"/>
  <c r="B136" i="24"/>
  <c r="B135" i="24"/>
  <c r="B134" i="24"/>
  <c r="B133" i="24"/>
  <c r="B132" i="24"/>
  <c r="B131" i="24"/>
  <c r="B130" i="24"/>
  <c r="B129" i="24"/>
  <c r="B128" i="24"/>
  <c r="B127" i="24"/>
  <c r="B37" i="24" s="1"/>
  <c r="B125" i="24"/>
  <c r="B124" i="24"/>
  <c r="B123" i="24"/>
  <c r="B122" i="24"/>
  <c r="B121" i="24"/>
  <c r="B120" i="24"/>
  <c r="B119" i="24"/>
  <c r="B118" i="24"/>
  <c r="B117" i="24"/>
  <c r="B116" i="24"/>
  <c r="B115" i="24"/>
  <c r="B36" i="24" s="1"/>
  <c r="B113" i="24"/>
  <c r="B112" i="24"/>
  <c r="E111" i="24"/>
  <c r="B111" i="24"/>
  <c r="B110" i="24"/>
  <c r="B109" i="24"/>
  <c r="B108" i="24"/>
  <c r="B107" i="24"/>
  <c r="B106" i="24"/>
  <c r="B105" i="24"/>
  <c r="B104" i="24"/>
  <c r="B103" i="24"/>
  <c r="B35" i="24" s="1"/>
  <c r="B101" i="24"/>
  <c r="B100" i="24"/>
  <c r="B99" i="24"/>
  <c r="B98" i="24"/>
  <c r="B97" i="24"/>
  <c r="B96" i="24"/>
  <c r="B95" i="24"/>
  <c r="B94" i="24"/>
  <c r="B93" i="24"/>
  <c r="B92" i="24"/>
  <c r="B91" i="24"/>
  <c r="B34" i="24" s="1"/>
  <c r="B89" i="24"/>
  <c r="B88" i="24"/>
  <c r="B87" i="24"/>
  <c r="B86" i="24"/>
  <c r="B85" i="24"/>
  <c r="B84" i="24"/>
  <c r="B83" i="24"/>
  <c r="B82" i="24"/>
  <c r="B81" i="24"/>
  <c r="B80" i="24"/>
  <c r="B79" i="24"/>
  <c r="B33" i="24" s="1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C57" i="24"/>
  <c r="C55" i="24" s="1"/>
  <c r="D9" i="24" s="1"/>
  <c r="B57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AM260" i="23"/>
  <c r="AL260" i="23"/>
  <c r="AK260" i="23"/>
  <c r="AJ260" i="23"/>
  <c r="AI260" i="23"/>
  <c r="AH260" i="23"/>
  <c r="AG260" i="23"/>
  <c r="AF260" i="23"/>
  <c r="AE260" i="23"/>
  <c r="AD260" i="23"/>
  <c r="AC260" i="23"/>
  <c r="AB260" i="23"/>
  <c r="AA260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C79" i="23"/>
  <c r="C91" i="23"/>
  <c r="C103" i="23"/>
  <c r="C115" i="23"/>
  <c r="C127" i="23"/>
  <c r="C139" i="23"/>
  <c r="C151" i="23"/>
  <c r="C163" i="23"/>
  <c r="C175" i="23"/>
  <c r="C187" i="23"/>
  <c r="C199" i="23"/>
  <c r="C211" i="23"/>
  <c r="C223" i="23"/>
  <c r="C235" i="23"/>
  <c r="C247" i="23"/>
  <c r="B257" i="23"/>
  <c r="F256" i="23"/>
  <c r="E256" i="23"/>
  <c r="B256" i="23"/>
  <c r="B255" i="23"/>
  <c r="B254" i="23"/>
  <c r="B253" i="23"/>
  <c r="B252" i="23"/>
  <c r="B251" i="23"/>
  <c r="B250" i="23"/>
  <c r="B249" i="23"/>
  <c r="F248" i="23"/>
  <c r="E248" i="23"/>
  <c r="B248" i="23"/>
  <c r="B247" i="23"/>
  <c r="B47" i="23" s="1"/>
  <c r="B245" i="23"/>
  <c r="B244" i="23"/>
  <c r="B243" i="23"/>
  <c r="B242" i="23"/>
  <c r="B241" i="23"/>
  <c r="B240" i="23"/>
  <c r="B239" i="23"/>
  <c r="F238" i="23"/>
  <c r="E238" i="23"/>
  <c r="B238" i="23"/>
  <c r="B237" i="23"/>
  <c r="B236" i="23"/>
  <c r="B235" i="23"/>
  <c r="B46" i="23" s="1"/>
  <c r="B233" i="23"/>
  <c r="F232" i="23"/>
  <c r="E232" i="23"/>
  <c r="B232" i="23"/>
  <c r="B231" i="23"/>
  <c r="B230" i="23"/>
  <c r="B229" i="23"/>
  <c r="E228" i="23"/>
  <c r="B228" i="23"/>
  <c r="B227" i="23"/>
  <c r="B226" i="23"/>
  <c r="B225" i="23"/>
  <c r="F224" i="23"/>
  <c r="E224" i="23"/>
  <c r="B224" i="23"/>
  <c r="B223" i="23"/>
  <c r="B45" i="23" s="1"/>
  <c r="B221" i="23"/>
  <c r="B220" i="23"/>
  <c r="B219" i="23"/>
  <c r="B218" i="23"/>
  <c r="B217" i="23"/>
  <c r="B216" i="23"/>
  <c r="B215" i="23"/>
  <c r="F214" i="23"/>
  <c r="E214" i="23"/>
  <c r="B214" i="23"/>
  <c r="B213" i="23"/>
  <c r="E212" i="23"/>
  <c r="B212" i="23"/>
  <c r="B211" i="23"/>
  <c r="B44" i="23" s="1"/>
  <c r="B209" i="23"/>
  <c r="B208" i="23"/>
  <c r="B207" i="23"/>
  <c r="B206" i="23"/>
  <c r="B205" i="23"/>
  <c r="B204" i="23"/>
  <c r="B203" i="23"/>
  <c r="B202" i="23"/>
  <c r="B201" i="23"/>
  <c r="F200" i="23"/>
  <c r="E200" i="23"/>
  <c r="B200" i="23"/>
  <c r="B199" i="23"/>
  <c r="B43" i="23" s="1"/>
  <c r="B197" i="23"/>
  <c r="B196" i="23"/>
  <c r="B195" i="23"/>
  <c r="B194" i="23"/>
  <c r="B193" i="23"/>
  <c r="B192" i="23"/>
  <c r="B191" i="23"/>
  <c r="B190" i="23"/>
  <c r="B189" i="23"/>
  <c r="B188" i="23"/>
  <c r="B187" i="23"/>
  <c r="B42" i="23" s="1"/>
  <c r="B185" i="23"/>
  <c r="B184" i="23"/>
  <c r="B183" i="23"/>
  <c r="B182" i="23"/>
  <c r="B181" i="23"/>
  <c r="B180" i="23"/>
  <c r="B179" i="23"/>
  <c r="B178" i="23"/>
  <c r="B177" i="23"/>
  <c r="B176" i="23"/>
  <c r="B175" i="23"/>
  <c r="B41" i="23" s="1"/>
  <c r="B173" i="23"/>
  <c r="B172" i="23"/>
  <c r="B171" i="23"/>
  <c r="E170" i="23"/>
  <c r="B170" i="23"/>
  <c r="B169" i="23"/>
  <c r="B168" i="23"/>
  <c r="B167" i="23"/>
  <c r="B166" i="23"/>
  <c r="B165" i="23"/>
  <c r="B164" i="23"/>
  <c r="B163" i="23"/>
  <c r="B40" i="23" s="1"/>
  <c r="B161" i="23"/>
  <c r="B160" i="23"/>
  <c r="B159" i="23"/>
  <c r="B158" i="23"/>
  <c r="B157" i="23"/>
  <c r="B156" i="23"/>
  <c r="B155" i="23"/>
  <c r="B154" i="23"/>
  <c r="B153" i="23"/>
  <c r="B152" i="23"/>
  <c r="B151" i="23"/>
  <c r="B39" i="23" s="1"/>
  <c r="B149" i="23"/>
  <c r="B148" i="23"/>
  <c r="B147" i="23"/>
  <c r="B146" i="23"/>
  <c r="B145" i="23"/>
  <c r="B144" i="23"/>
  <c r="B143" i="23"/>
  <c r="B142" i="23"/>
  <c r="B141" i="23"/>
  <c r="B140" i="23"/>
  <c r="B139" i="23"/>
  <c r="B38" i="23" s="1"/>
  <c r="B137" i="23"/>
  <c r="B136" i="23"/>
  <c r="B135" i="23"/>
  <c r="B134" i="23"/>
  <c r="B133" i="23"/>
  <c r="B132" i="23"/>
  <c r="B131" i="23"/>
  <c r="B130" i="23"/>
  <c r="B129" i="23"/>
  <c r="B128" i="23"/>
  <c r="B127" i="23"/>
  <c r="B37" i="23" s="1"/>
  <c r="B125" i="23"/>
  <c r="B124" i="23"/>
  <c r="B123" i="23"/>
  <c r="B122" i="23"/>
  <c r="B121" i="23"/>
  <c r="B120" i="23"/>
  <c r="B119" i="23"/>
  <c r="B118" i="23"/>
  <c r="B117" i="23"/>
  <c r="B116" i="23"/>
  <c r="B115" i="23"/>
  <c r="B36" i="23" s="1"/>
  <c r="B113" i="23"/>
  <c r="B112" i="23"/>
  <c r="B111" i="23"/>
  <c r="B110" i="23"/>
  <c r="B109" i="23"/>
  <c r="B108" i="23"/>
  <c r="B107" i="23"/>
  <c r="B106" i="23"/>
  <c r="B105" i="23"/>
  <c r="B104" i="23"/>
  <c r="B103" i="23"/>
  <c r="B35" i="23" s="1"/>
  <c r="B101" i="23"/>
  <c r="B100" i="23"/>
  <c r="B99" i="23"/>
  <c r="B98" i="23"/>
  <c r="B97" i="23"/>
  <c r="B96" i="23"/>
  <c r="B95" i="23"/>
  <c r="B94" i="23"/>
  <c r="B93" i="23"/>
  <c r="B92" i="23"/>
  <c r="B91" i="23"/>
  <c r="B34" i="23" s="1"/>
  <c r="B89" i="23"/>
  <c r="B88" i="23"/>
  <c r="B87" i="23"/>
  <c r="B86" i="23"/>
  <c r="B85" i="23"/>
  <c r="B84" i="23"/>
  <c r="B83" i="23"/>
  <c r="B82" i="23"/>
  <c r="B81" i="23"/>
  <c r="B80" i="23"/>
  <c r="B79" i="23"/>
  <c r="B33" i="23" s="1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C57" i="23"/>
  <c r="C55" i="23" s="1"/>
  <c r="D9" i="23" s="1"/>
  <c r="B57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Y260" i="22"/>
  <c r="X260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C79" i="22"/>
  <c r="C91" i="22"/>
  <c r="C103" i="22"/>
  <c r="C115" i="22"/>
  <c r="C127" i="22"/>
  <c r="C139" i="22"/>
  <c r="C151" i="22"/>
  <c r="C163" i="22"/>
  <c r="C175" i="22"/>
  <c r="C187" i="22"/>
  <c r="C199" i="22"/>
  <c r="C211" i="22"/>
  <c r="C223" i="22"/>
  <c r="C235" i="22"/>
  <c r="C247" i="22"/>
  <c r="B257" i="22"/>
  <c r="B256" i="22"/>
  <c r="B255" i="22"/>
  <c r="F254" i="22"/>
  <c r="E254" i="22"/>
  <c r="B254" i="22"/>
  <c r="B253" i="22"/>
  <c r="B252" i="22"/>
  <c r="B251" i="22"/>
  <c r="B250" i="22"/>
  <c r="B249" i="22"/>
  <c r="B248" i="22"/>
  <c r="B247" i="22"/>
  <c r="B47" i="22" s="1"/>
  <c r="B245" i="22"/>
  <c r="F244" i="22"/>
  <c r="E244" i="22"/>
  <c r="B244" i="22"/>
  <c r="B243" i="22"/>
  <c r="B242" i="22"/>
  <c r="B241" i="22"/>
  <c r="B240" i="22"/>
  <c r="B239" i="22"/>
  <c r="B238" i="22"/>
  <c r="B237" i="22"/>
  <c r="E236" i="22"/>
  <c r="B236" i="22"/>
  <c r="B235" i="22"/>
  <c r="B46" i="22" s="1"/>
  <c r="B233" i="22"/>
  <c r="B232" i="22"/>
  <c r="B231" i="22"/>
  <c r="F230" i="22"/>
  <c r="E230" i="22"/>
  <c r="B230" i="22"/>
  <c r="B229" i="22"/>
  <c r="B228" i="22"/>
  <c r="B227" i="22"/>
  <c r="B226" i="22"/>
  <c r="B225" i="22"/>
  <c r="B224" i="22"/>
  <c r="B223" i="22"/>
  <c r="B45" i="22" s="1"/>
  <c r="B221" i="22"/>
  <c r="F220" i="22"/>
  <c r="E220" i="22"/>
  <c r="B220" i="22"/>
  <c r="E219" i="22"/>
  <c r="B219" i="22"/>
  <c r="B218" i="22"/>
  <c r="B217" i="22"/>
  <c r="B216" i="22"/>
  <c r="B215" i="22"/>
  <c r="B214" i="22"/>
  <c r="B213" i="22"/>
  <c r="F212" i="22"/>
  <c r="E212" i="22"/>
  <c r="B212" i="22"/>
  <c r="B211" i="22"/>
  <c r="B44" i="22" s="1"/>
  <c r="F209" i="22"/>
  <c r="E209" i="22"/>
  <c r="B209" i="22"/>
  <c r="B208" i="22"/>
  <c r="B207" i="22"/>
  <c r="B206" i="22"/>
  <c r="B205" i="22"/>
  <c r="B204" i="22"/>
  <c r="B203" i="22"/>
  <c r="E202" i="22"/>
  <c r="B202" i="22"/>
  <c r="E201" i="22"/>
  <c r="B201" i="22"/>
  <c r="B200" i="22"/>
  <c r="B199" i="22"/>
  <c r="B43" i="22" s="1"/>
  <c r="B197" i="22"/>
  <c r="E196" i="22"/>
  <c r="B196" i="22"/>
  <c r="B195" i="22"/>
  <c r="B194" i="22"/>
  <c r="B193" i="22"/>
  <c r="B192" i="22"/>
  <c r="B191" i="22"/>
  <c r="B190" i="22"/>
  <c r="B189" i="22"/>
  <c r="F188" i="22"/>
  <c r="E188" i="22"/>
  <c r="B188" i="22"/>
  <c r="B187" i="22"/>
  <c r="B42" i="22" s="1"/>
  <c r="B185" i="22"/>
  <c r="B184" i="22"/>
  <c r="B183" i="22"/>
  <c r="F182" i="22"/>
  <c r="B182" i="22"/>
  <c r="B181" i="22"/>
  <c r="B180" i="22"/>
  <c r="B179" i="22"/>
  <c r="B178" i="22"/>
  <c r="B177" i="22"/>
  <c r="B176" i="22"/>
  <c r="B175" i="22"/>
  <c r="B41" i="22" s="1"/>
  <c r="B173" i="22"/>
  <c r="B172" i="22"/>
  <c r="B171" i="22"/>
  <c r="B170" i="22"/>
  <c r="B169" i="22"/>
  <c r="F168" i="22"/>
  <c r="E168" i="22"/>
  <c r="B168" i="22"/>
  <c r="B167" i="22"/>
  <c r="B166" i="22"/>
  <c r="B165" i="22"/>
  <c r="B164" i="22"/>
  <c r="B163" i="22"/>
  <c r="B40" i="22" s="1"/>
  <c r="B161" i="22"/>
  <c r="B160" i="22"/>
  <c r="B159" i="22"/>
  <c r="B158" i="22"/>
  <c r="B157" i="22"/>
  <c r="B156" i="22"/>
  <c r="B155" i="22"/>
  <c r="F154" i="22"/>
  <c r="E154" i="22"/>
  <c r="B154" i="22"/>
  <c r="B153" i="22"/>
  <c r="B152" i="22"/>
  <c r="B151" i="22"/>
  <c r="B39" i="22" s="1"/>
  <c r="B149" i="22"/>
  <c r="B148" i="22"/>
  <c r="B147" i="22"/>
  <c r="B146" i="22"/>
  <c r="B145" i="22"/>
  <c r="F144" i="22"/>
  <c r="B144" i="22"/>
  <c r="B143" i="22"/>
  <c r="B142" i="22"/>
  <c r="B141" i="22"/>
  <c r="E140" i="22"/>
  <c r="B140" i="22"/>
  <c r="B139" i="22"/>
  <c r="B38" i="22" s="1"/>
  <c r="B137" i="22"/>
  <c r="B136" i="22"/>
  <c r="B135" i="22"/>
  <c r="B134" i="22"/>
  <c r="B133" i="22"/>
  <c r="B132" i="22"/>
  <c r="B131" i="22"/>
  <c r="E130" i="22"/>
  <c r="B130" i="22"/>
  <c r="B129" i="22"/>
  <c r="B128" i="22"/>
  <c r="B127" i="22"/>
  <c r="B37" i="22" s="1"/>
  <c r="B125" i="22"/>
  <c r="E124" i="22"/>
  <c r="B124" i="22"/>
  <c r="B123" i="22"/>
  <c r="B122" i="22"/>
  <c r="B121" i="22"/>
  <c r="B120" i="22"/>
  <c r="B119" i="22"/>
  <c r="B118" i="22"/>
  <c r="B117" i="22"/>
  <c r="E116" i="22"/>
  <c r="B116" i="22"/>
  <c r="B115" i="22"/>
  <c r="B36" i="22" s="1"/>
  <c r="B113" i="22"/>
  <c r="B112" i="22"/>
  <c r="B111" i="22"/>
  <c r="B110" i="22"/>
  <c r="B109" i="22"/>
  <c r="B108" i="22"/>
  <c r="B107" i="22"/>
  <c r="B106" i="22"/>
  <c r="B105" i="22"/>
  <c r="B104" i="22"/>
  <c r="B103" i="22"/>
  <c r="B35" i="22" s="1"/>
  <c r="B101" i="22"/>
  <c r="B100" i="22"/>
  <c r="B99" i="22"/>
  <c r="B98" i="22"/>
  <c r="B97" i="22"/>
  <c r="B96" i="22"/>
  <c r="E95" i="22"/>
  <c r="B95" i="22"/>
  <c r="B94" i="22"/>
  <c r="B93" i="22"/>
  <c r="B92" i="22"/>
  <c r="B91" i="22"/>
  <c r="B34" i="22" s="1"/>
  <c r="B89" i="22"/>
  <c r="B88" i="22"/>
  <c r="B87" i="22"/>
  <c r="B86" i="22"/>
  <c r="B85" i="22"/>
  <c r="B84" i="22"/>
  <c r="B83" i="22"/>
  <c r="B82" i="22"/>
  <c r="B81" i="22"/>
  <c r="B80" i="22"/>
  <c r="B79" i="22"/>
  <c r="B33" i="22" s="1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C57" i="22"/>
  <c r="C55" i="22" s="1"/>
  <c r="D9" i="22" s="1"/>
  <c r="B57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C247" i="4"/>
  <c r="C235" i="4"/>
  <c r="C223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L77" i="4"/>
  <c r="K77" i="4"/>
  <c r="J77" i="4"/>
  <c r="I77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B247" i="4"/>
  <c r="B47" i="4" s="1"/>
  <c r="B235" i="4"/>
  <c r="B46" i="4" s="1"/>
  <c r="B223" i="4"/>
  <c r="B45" i="4" s="1"/>
  <c r="C91" i="4"/>
  <c r="C211" i="4"/>
  <c r="C103" i="4"/>
  <c r="C115" i="4"/>
  <c r="C127" i="4"/>
  <c r="C139" i="4"/>
  <c r="C151" i="4"/>
  <c r="C163" i="4"/>
  <c r="C175" i="4"/>
  <c r="C187" i="4"/>
  <c r="C199" i="4"/>
  <c r="F257" i="4"/>
  <c r="E257" i="4"/>
  <c r="B257" i="4"/>
  <c r="B256" i="4"/>
  <c r="B255" i="4"/>
  <c r="F254" i="4"/>
  <c r="B254" i="4"/>
  <c r="B253" i="4"/>
  <c r="B252" i="4"/>
  <c r="B251" i="4"/>
  <c r="B250" i="4"/>
  <c r="F249" i="4"/>
  <c r="E249" i="4"/>
  <c r="B249" i="4"/>
  <c r="B248" i="4"/>
  <c r="B245" i="4"/>
  <c r="F244" i="4"/>
  <c r="B244" i="4"/>
  <c r="B243" i="4"/>
  <c r="B242" i="4"/>
  <c r="B241" i="4"/>
  <c r="B240" i="4"/>
  <c r="B239" i="4"/>
  <c r="B238" i="4"/>
  <c r="B237" i="4"/>
  <c r="F236" i="4"/>
  <c r="E236" i="4"/>
  <c r="B236" i="4"/>
  <c r="B233" i="4"/>
  <c r="B232" i="4"/>
  <c r="B231" i="4"/>
  <c r="B230" i="4"/>
  <c r="F229" i="4"/>
  <c r="E229" i="4"/>
  <c r="B229" i="4"/>
  <c r="B228" i="4"/>
  <c r="B227" i="4"/>
  <c r="F226" i="4"/>
  <c r="E226" i="4"/>
  <c r="B226" i="4"/>
  <c r="B225" i="4"/>
  <c r="B224" i="4"/>
  <c r="B220" i="4"/>
  <c r="B221" i="4"/>
  <c r="B206" i="4"/>
  <c r="B207" i="4"/>
  <c r="B208" i="4"/>
  <c r="B209" i="4"/>
  <c r="B196" i="4"/>
  <c r="B197" i="4"/>
  <c r="B184" i="4"/>
  <c r="B185" i="4"/>
  <c r="B170" i="4"/>
  <c r="B171" i="4"/>
  <c r="B172" i="4"/>
  <c r="B173" i="4"/>
  <c r="B157" i="4"/>
  <c r="B158" i="4"/>
  <c r="B159" i="4"/>
  <c r="B160" i="4"/>
  <c r="B161" i="4"/>
  <c r="B145" i="4"/>
  <c r="B146" i="4"/>
  <c r="B147" i="4"/>
  <c r="B148" i="4"/>
  <c r="B149" i="4"/>
  <c r="B132" i="4"/>
  <c r="B133" i="4"/>
  <c r="B134" i="4"/>
  <c r="B135" i="4"/>
  <c r="B136" i="4"/>
  <c r="B137" i="4"/>
  <c r="B121" i="4"/>
  <c r="B122" i="4"/>
  <c r="B123" i="4"/>
  <c r="B124" i="4"/>
  <c r="B125" i="4"/>
  <c r="B112" i="4"/>
  <c r="B113" i="4"/>
  <c r="B85" i="4"/>
  <c r="B86" i="4"/>
  <c r="B87" i="4"/>
  <c r="B88" i="4"/>
  <c r="B89" i="4"/>
  <c r="B70" i="4"/>
  <c r="B71" i="4"/>
  <c r="B72" i="4"/>
  <c r="E70" i="4"/>
  <c r="E72" i="4"/>
  <c r="F70" i="4"/>
  <c r="F72" i="4"/>
  <c r="B65" i="4"/>
  <c r="B66" i="4"/>
  <c r="B67" i="4"/>
  <c r="B68" i="4"/>
  <c r="B69" i="4"/>
  <c r="E66" i="4"/>
  <c r="E68" i="4"/>
  <c r="F66" i="4"/>
  <c r="F68" i="4"/>
  <c r="B64" i="4"/>
  <c r="E64" i="4"/>
  <c r="F64" i="4"/>
  <c r="F63" i="4"/>
  <c r="F62" i="4"/>
  <c r="F60" i="4"/>
  <c r="F59" i="4"/>
  <c r="F58" i="4"/>
  <c r="C57" i="4"/>
  <c r="F55" i="1"/>
  <c r="F56" i="1"/>
  <c r="F57" i="1"/>
  <c r="F58" i="1"/>
  <c r="F59" i="1"/>
  <c r="F60" i="1"/>
  <c r="F61" i="1"/>
  <c r="D54" i="1"/>
  <c r="D52" i="1" s="1"/>
  <c r="D16" i="1" s="1"/>
  <c r="C54" i="1"/>
  <c r="C52" i="1" s="1"/>
  <c r="D9" i="1" s="1"/>
  <c r="B219" i="4"/>
  <c r="B218" i="4"/>
  <c r="B217" i="4"/>
  <c r="B216" i="4"/>
  <c r="B215" i="4"/>
  <c r="B214" i="4"/>
  <c r="B213" i="4"/>
  <c r="B212" i="4"/>
  <c r="B211" i="4"/>
  <c r="B44" i="4" s="1"/>
  <c r="B205" i="4"/>
  <c r="B204" i="4"/>
  <c r="B203" i="4"/>
  <c r="B202" i="4"/>
  <c r="B201" i="4"/>
  <c r="B200" i="4"/>
  <c r="B199" i="4"/>
  <c r="B43" i="4" s="1"/>
  <c r="B195" i="4"/>
  <c r="B194" i="4"/>
  <c r="B193" i="4"/>
  <c r="B192" i="4"/>
  <c r="B191" i="4"/>
  <c r="B190" i="4"/>
  <c r="B189" i="4"/>
  <c r="B188" i="4"/>
  <c r="B187" i="4"/>
  <c r="B42" i="4" s="1"/>
  <c r="B183" i="4"/>
  <c r="B182" i="4"/>
  <c r="B181" i="4"/>
  <c r="B180" i="4"/>
  <c r="B179" i="4"/>
  <c r="B178" i="4"/>
  <c r="B177" i="4"/>
  <c r="B176" i="4"/>
  <c r="B175" i="4"/>
  <c r="B41" i="4" s="1"/>
  <c r="B169" i="4"/>
  <c r="B168" i="4"/>
  <c r="B167" i="4"/>
  <c r="B166" i="4"/>
  <c r="B165" i="4"/>
  <c r="B164" i="4"/>
  <c r="B163" i="4"/>
  <c r="B40" i="4" s="1"/>
  <c r="B156" i="4"/>
  <c r="B155" i="4"/>
  <c r="B154" i="4"/>
  <c r="B153" i="4"/>
  <c r="B152" i="4"/>
  <c r="B151" i="4"/>
  <c r="B39" i="4" s="1"/>
  <c r="B144" i="4"/>
  <c r="B143" i="4"/>
  <c r="B142" i="4"/>
  <c r="B141" i="4"/>
  <c r="B140" i="4"/>
  <c r="B139" i="4"/>
  <c r="B38" i="4" s="1"/>
  <c r="B131" i="4"/>
  <c r="B130" i="4"/>
  <c r="B129" i="4"/>
  <c r="B128" i="4"/>
  <c r="B127" i="4"/>
  <c r="B37" i="4" s="1"/>
  <c r="B120" i="4"/>
  <c r="B119" i="4"/>
  <c r="B118" i="4"/>
  <c r="B117" i="4"/>
  <c r="B116" i="4"/>
  <c r="B115" i="4"/>
  <c r="B36" i="4" s="1"/>
  <c r="B111" i="4"/>
  <c r="B110" i="4"/>
  <c r="B109" i="4"/>
  <c r="B108" i="4"/>
  <c r="B107" i="4"/>
  <c r="B106" i="4"/>
  <c r="B105" i="4"/>
  <c r="B104" i="4"/>
  <c r="B103" i="4"/>
  <c r="B35" i="4" s="1"/>
  <c r="B101" i="4"/>
  <c r="B100" i="4"/>
  <c r="B99" i="4"/>
  <c r="B98" i="4"/>
  <c r="B97" i="4"/>
  <c r="B96" i="4"/>
  <c r="B95" i="4"/>
  <c r="B94" i="4"/>
  <c r="B93" i="4"/>
  <c r="B92" i="4"/>
  <c r="B91" i="4"/>
  <c r="B34" i="4" s="1"/>
  <c r="B84" i="4"/>
  <c r="B83" i="4"/>
  <c r="B82" i="4"/>
  <c r="B81" i="4"/>
  <c r="B80" i="4"/>
  <c r="B79" i="4"/>
  <c r="B33" i="4" s="1"/>
  <c r="B63" i="4"/>
  <c r="B62" i="4"/>
  <c r="B61" i="4"/>
  <c r="B60" i="4"/>
  <c r="B59" i="4"/>
  <c r="B58" i="4"/>
  <c r="B57" i="4"/>
  <c r="D113" i="1"/>
  <c r="E113" i="1" s="1"/>
  <c r="D111" i="1"/>
  <c r="F111" i="1" s="1"/>
  <c r="D112" i="1"/>
  <c r="E112" i="1" s="1"/>
  <c r="D114" i="1"/>
  <c r="D115" i="1"/>
  <c r="F115" i="1" s="1"/>
  <c r="D72" i="1"/>
  <c r="F72" i="1" s="1"/>
  <c r="D69" i="1"/>
  <c r="D70" i="1"/>
  <c r="E70" i="1" s="1"/>
  <c r="D71" i="1"/>
  <c r="E71" i="1" s="1"/>
  <c r="D73" i="1"/>
  <c r="F73" i="1" s="1"/>
  <c r="D162" i="1"/>
  <c r="E162" i="1" s="1"/>
  <c r="D166" i="1"/>
  <c r="F166" i="1" s="1"/>
  <c r="D167" i="1"/>
  <c r="F167" i="1" s="1"/>
  <c r="D161" i="1"/>
  <c r="F161" i="1" s="1"/>
  <c r="D163" i="1"/>
  <c r="E163" i="1" s="1"/>
  <c r="D164" i="1"/>
  <c r="E164" i="1" s="1"/>
  <c r="D165" i="1"/>
  <c r="F165" i="1" s="1"/>
  <c r="D168" i="1"/>
  <c r="E168" i="1" s="1"/>
  <c r="D76" i="1"/>
  <c r="E76" i="1" s="1"/>
  <c r="D77" i="1"/>
  <c r="E77" i="1" s="1"/>
  <c r="D78" i="1"/>
  <c r="F78" i="1" s="1"/>
  <c r="D79" i="1"/>
  <c r="E79" i="1" s="1"/>
  <c r="D80" i="1"/>
  <c r="E80" i="1" s="1"/>
  <c r="D81" i="1"/>
  <c r="E81" i="1" s="1"/>
  <c r="D82" i="1"/>
  <c r="F82" i="1" s="1"/>
  <c r="D83" i="1"/>
  <c r="F83" i="1" s="1"/>
  <c r="D84" i="1"/>
  <c r="F84" i="1" s="1"/>
  <c r="D85" i="1"/>
  <c r="E85" i="1" s="1"/>
  <c r="D88" i="1"/>
  <c r="F88" i="1" s="1"/>
  <c r="D89" i="1"/>
  <c r="D90" i="1"/>
  <c r="E90" i="1" s="1"/>
  <c r="D91" i="1"/>
  <c r="E91" i="1" s="1"/>
  <c r="D92" i="1"/>
  <c r="F92" i="1" s="1"/>
  <c r="D93" i="1"/>
  <c r="F93" i="1" s="1"/>
  <c r="D94" i="1"/>
  <c r="E94" i="1" s="1"/>
  <c r="D95" i="1"/>
  <c r="E95" i="1" s="1"/>
  <c r="D98" i="1"/>
  <c r="E98" i="1" s="1"/>
  <c r="D99" i="1"/>
  <c r="F99" i="1" s="1"/>
  <c r="D100" i="1"/>
  <c r="E100" i="1" s="1"/>
  <c r="D101" i="1"/>
  <c r="F101" i="1" s="1"/>
  <c r="D102" i="1"/>
  <c r="E102" i="1" s="1"/>
  <c r="D105" i="1"/>
  <c r="E105" i="1" s="1"/>
  <c r="D106" i="1"/>
  <c r="F106" i="1" s="1"/>
  <c r="D107" i="1"/>
  <c r="F107" i="1" s="1"/>
  <c r="D108" i="1"/>
  <c r="E108" i="1" s="1"/>
  <c r="D118" i="1"/>
  <c r="F118" i="1" s="1"/>
  <c r="D119" i="1"/>
  <c r="E119" i="1" s="1"/>
  <c r="D120" i="1"/>
  <c r="E120" i="1" s="1"/>
  <c r="D121" i="1"/>
  <c r="F121" i="1" s="1"/>
  <c r="D122" i="1"/>
  <c r="F122" i="1" s="1"/>
  <c r="D125" i="1"/>
  <c r="E125" i="1" s="1"/>
  <c r="D126" i="1"/>
  <c r="F126" i="1" s="1"/>
  <c r="D127" i="1"/>
  <c r="E127" i="1" s="1"/>
  <c r="D128" i="1"/>
  <c r="F128" i="1" s="1"/>
  <c r="D129" i="1"/>
  <c r="E129" i="1" s="1"/>
  <c r="D130" i="1"/>
  <c r="E130" i="1" s="1"/>
  <c r="D133" i="1"/>
  <c r="F133" i="1" s="1"/>
  <c r="D134" i="1"/>
  <c r="E134" i="1" s="1"/>
  <c r="D135" i="1"/>
  <c r="F135" i="1" s="1"/>
  <c r="D136" i="1"/>
  <c r="E136" i="1" s="1"/>
  <c r="D137" i="1"/>
  <c r="E137" i="1" s="1"/>
  <c r="D138" i="1"/>
  <c r="E138" i="1" s="1"/>
  <c r="D139" i="1"/>
  <c r="E139" i="1" s="1"/>
  <c r="D140" i="1"/>
  <c r="F140" i="1" s="1"/>
  <c r="D143" i="1"/>
  <c r="E143" i="1" s="1"/>
  <c r="D144" i="1"/>
  <c r="E144" i="1" s="1"/>
  <c r="D145" i="1"/>
  <c r="D146" i="1"/>
  <c r="E146" i="1" s="1"/>
  <c r="D147" i="1"/>
  <c r="F147" i="1" s="1"/>
  <c r="D148" i="1"/>
  <c r="F148" i="1" s="1"/>
  <c r="D149" i="1"/>
  <c r="E149" i="1" s="1"/>
  <c r="D150" i="1"/>
  <c r="F150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C160" i="1"/>
  <c r="C152" i="1"/>
  <c r="C142" i="1"/>
  <c r="C132" i="1"/>
  <c r="C124" i="1"/>
  <c r="C117" i="1"/>
  <c r="C110" i="1"/>
  <c r="C104" i="1"/>
  <c r="C97" i="1"/>
  <c r="C87" i="1"/>
  <c r="C75" i="1"/>
  <c r="C68" i="1"/>
  <c r="E219" i="4"/>
  <c r="E215" i="4"/>
  <c r="E205" i="4"/>
  <c r="E201" i="4"/>
  <c r="E195" i="4"/>
  <c r="F177" i="4"/>
  <c r="E62" i="4"/>
  <c r="E60" i="4"/>
  <c r="E59" i="4"/>
  <c r="E58" i="4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B44" i="1"/>
  <c r="B43" i="1"/>
  <c r="B42" i="1"/>
  <c r="B41" i="1"/>
  <c r="B40" i="1"/>
  <c r="B39" i="1"/>
  <c r="B38" i="1"/>
  <c r="B37" i="1"/>
  <c r="B36" i="1"/>
  <c r="B35" i="1"/>
  <c r="B34" i="1"/>
  <c r="B33" i="1"/>
  <c r="E61" i="1"/>
  <c r="E60" i="1"/>
  <c r="E59" i="1"/>
  <c r="E58" i="1"/>
  <c r="E57" i="1"/>
  <c r="E56" i="1"/>
  <c r="E55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F227" i="25" l="1"/>
  <c r="F251" i="25"/>
  <c r="F252" i="29"/>
  <c r="F256" i="31"/>
  <c r="F191" i="4"/>
  <c r="E100" i="22"/>
  <c r="E237" i="24"/>
  <c r="E255" i="24"/>
  <c r="E228" i="29"/>
  <c r="F142" i="30"/>
  <c r="F257" i="32"/>
  <c r="E216" i="24"/>
  <c r="E241" i="25"/>
  <c r="F228" i="29"/>
  <c r="E226" i="22"/>
  <c r="E249" i="22"/>
  <c r="E226" i="26"/>
  <c r="F245" i="26"/>
  <c r="E160" i="30"/>
  <c r="E237" i="30"/>
  <c r="E252" i="30"/>
  <c r="F178" i="22"/>
  <c r="E169" i="24"/>
  <c r="F256" i="24"/>
  <c r="E214" i="31"/>
  <c r="F215" i="4"/>
  <c r="E243" i="4"/>
  <c r="E253" i="4"/>
  <c r="E216" i="22"/>
  <c r="F239" i="22"/>
  <c r="E250" i="22"/>
  <c r="E204" i="23"/>
  <c r="F228" i="23"/>
  <c r="E252" i="23"/>
  <c r="E206" i="24"/>
  <c r="F231" i="25"/>
  <c r="E255" i="25"/>
  <c r="E237" i="26"/>
  <c r="F249" i="27"/>
  <c r="F256" i="28"/>
  <c r="E256" i="29"/>
  <c r="F224" i="30"/>
  <c r="F250" i="4"/>
  <c r="F130" i="22"/>
  <c r="E192" i="24"/>
  <c r="F245" i="24"/>
  <c r="E168" i="24"/>
  <c r="E227" i="24"/>
  <c r="E245" i="26"/>
  <c r="E136" i="28"/>
  <c r="E255" i="28"/>
  <c r="F230" i="4"/>
  <c r="F216" i="26"/>
  <c r="E245" i="28"/>
  <c r="F219" i="4"/>
  <c r="F243" i="4"/>
  <c r="F253" i="4"/>
  <c r="E206" i="22"/>
  <c r="F216" i="22"/>
  <c r="F250" i="22"/>
  <c r="F204" i="23"/>
  <c r="E240" i="23"/>
  <c r="F252" i="23"/>
  <c r="E158" i="24"/>
  <c r="F206" i="24"/>
  <c r="E250" i="24"/>
  <c r="F255" i="25"/>
  <c r="F206" i="26"/>
  <c r="E217" i="26"/>
  <c r="E227" i="26"/>
  <c r="F237" i="26"/>
  <c r="E237" i="27"/>
  <c r="F207" i="28"/>
  <c r="F256" i="29"/>
  <c r="E225" i="32"/>
  <c r="E239" i="32"/>
  <c r="E257" i="22"/>
  <c r="F236" i="22"/>
  <c r="F217" i="28"/>
  <c r="E230" i="4"/>
  <c r="F250" i="23"/>
  <c r="F237" i="24"/>
  <c r="F255" i="24"/>
  <c r="F216" i="24"/>
  <c r="F241" i="25"/>
  <c r="E92" i="26"/>
  <c r="F154" i="26"/>
  <c r="E236" i="26"/>
  <c r="F242" i="29"/>
  <c r="E249" i="32"/>
  <c r="F205" i="4"/>
  <c r="F226" i="22"/>
  <c r="F182" i="24"/>
  <c r="F249" i="32"/>
  <c r="E177" i="4"/>
  <c r="E225" i="4"/>
  <c r="E233" i="4"/>
  <c r="F206" i="22"/>
  <c r="E240" i="22"/>
  <c r="E218" i="23"/>
  <c r="E196" i="24"/>
  <c r="E230" i="24"/>
  <c r="E241" i="24"/>
  <c r="F250" i="24"/>
  <c r="F173" i="26"/>
  <c r="F217" i="26"/>
  <c r="F227" i="26"/>
  <c r="F237" i="27"/>
  <c r="E248" i="28"/>
  <c r="F255" i="30"/>
  <c r="F225" i="32"/>
  <c r="F239" i="32"/>
  <c r="E244" i="26"/>
  <c r="F240" i="4"/>
  <c r="E203" i="24"/>
  <c r="F214" i="29"/>
  <c r="F195" i="4"/>
  <c r="F192" i="24"/>
  <c r="E242" i="29"/>
  <c r="F201" i="4"/>
  <c r="F227" i="24"/>
  <c r="E128" i="30"/>
  <c r="E119" i="22"/>
  <c r="E205" i="22"/>
  <c r="E231" i="25"/>
  <c r="F226" i="26"/>
  <c r="E256" i="28"/>
  <c r="E191" i="4"/>
  <c r="F225" i="4"/>
  <c r="F233" i="4"/>
  <c r="E244" i="4"/>
  <c r="E254" i="4"/>
  <c r="F240" i="22"/>
  <c r="F218" i="23"/>
  <c r="F230" i="23"/>
  <c r="F172" i="24"/>
  <c r="F196" i="24"/>
  <c r="E220" i="24"/>
  <c r="F230" i="24"/>
  <c r="F241" i="24"/>
  <c r="E245" i="25"/>
  <c r="E207" i="26"/>
  <c r="E251" i="27"/>
  <c r="E193" i="28"/>
  <c r="E224" i="28"/>
  <c r="F248" i="28"/>
  <c r="F248" i="29"/>
  <c r="E252" i="29"/>
  <c r="E240" i="4"/>
  <c r="E250" i="4"/>
  <c r="F233" i="22"/>
  <c r="E157" i="22"/>
  <c r="F253" i="22"/>
  <c r="F216" i="23"/>
  <c r="F236" i="23"/>
  <c r="F158" i="26"/>
  <c r="F251" i="30"/>
  <c r="F224" i="31"/>
  <c r="E172" i="23"/>
  <c r="F244" i="23"/>
  <c r="F243" i="22"/>
  <c r="E253" i="22"/>
  <c r="F254" i="23"/>
  <c r="F171" i="22"/>
  <c r="E241" i="30"/>
  <c r="F226" i="23"/>
  <c r="F192" i="26"/>
  <c r="E206" i="26"/>
  <c r="E216" i="26"/>
  <c r="F241" i="30"/>
  <c r="E229" i="22"/>
  <c r="F236" i="26"/>
  <c r="F244" i="26"/>
  <c r="E254" i="26"/>
  <c r="F231" i="30"/>
  <c r="F214" i="31"/>
  <c r="E228" i="31"/>
  <c r="F252" i="31"/>
  <c r="E161" i="22"/>
  <c r="F201" i="22"/>
  <c r="F229" i="22"/>
  <c r="E239" i="22"/>
  <c r="E230" i="23"/>
  <c r="E250" i="23"/>
  <c r="F254" i="26"/>
  <c r="E227" i="27"/>
  <c r="E207" i="30"/>
  <c r="E255" i="30"/>
  <c r="F228" i="31"/>
  <c r="F249" i="22"/>
  <c r="F257" i="22"/>
  <c r="F212" i="23"/>
  <c r="F240" i="23"/>
  <c r="F213" i="27"/>
  <c r="F251" i="27"/>
  <c r="F221" i="30"/>
  <c r="E245" i="30"/>
  <c r="F245" i="30"/>
  <c r="F191" i="22"/>
  <c r="E212" i="26"/>
  <c r="E220" i="26"/>
  <c r="E256" i="31"/>
  <c r="F181" i="22"/>
  <c r="F205" i="22"/>
  <c r="E215" i="22"/>
  <c r="E202" i="26"/>
  <c r="F230" i="26"/>
  <c r="E240" i="26"/>
  <c r="E231" i="27"/>
  <c r="E213" i="30"/>
  <c r="F237" i="30"/>
  <c r="E232" i="31"/>
  <c r="F215" i="22"/>
  <c r="E225" i="22"/>
  <c r="E233" i="22"/>
  <c r="E244" i="23"/>
  <c r="E89" i="24"/>
  <c r="F202" i="26"/>
  <c r="F240" i="26"/>
  <c r="E250" i="26"/>
  <c r="F231" i="27"/>
  <c r="E255" i="27"/>
  <c r="F213" i="30"/>
  <c r="F232" i="31"/>
  <c r="F225" i="22"/>
  <c r="E243" i="22"/>
  <c r="F250" i="26"/>
  <c r="E245" i="27"/>
  <c r="F255" i="27"/>
  <c r="E248" i="31"/>
  <c r="E226" i="23"/>
  <c r="E254" i="23"/>
  <c r="E129" i="22"/>
  <c r="E216" i="23"/>
  <c r="E236" i="23"/>
  <c r="F245" i="27"/>
  <c r="F227" i="30"/>
  <c r="E251" i="30"/>
  <c r="E224" i="31"/>
  <c r="F248" i="31"/>
  <c r="AK56" i="22"/>
  <c r="AC56" i="22"/>
  <c r="AI2" i="22"/>
  <c r="S2" i="22"/>
  <c r="AH2" i="22"/>
  <c r="R2" i="22"/>
  <c r="Q2" i="22"/>
  <c r="Z2" i="22"/>
  <c r="Y2" i="22"/>
  <c r="U56" i="22"/>
  <c r="M56" i="22"/>
  <c r="AG2" i="22"/>
  <c r="P2" i="22"/>
  <c r="N2" i="22"/>
  <c r="AJ56" i="22"/>
  <c r="AB56" i="22"/>
  <c r="O2" i="22"/>
  <c r="T56" i="22"/>
  <c r="L56" i="22"/>
  <c r="AF2" i="22"/>
  <c r="AD2" i="22"/>
  <c r="AI56" i="22"/>
  <c r="AA56" i="22"/>
  <c r="AE2" i="22"/>
  <c r="J56" i="22"/>
  <c r="S56" i="22"/>
  <c r="K56" i="22"/>
  <c r="AA2" i="22"/>
  <c r="AM56" i="22"/>
  <c r="AH56" i="22"/>
  <c r="X56" i="22"/>
  <c r="B29" i="22"/>
  <c r="AC2" i="22"/>
  <c r="M2" i="22"/>
  <c r="AB2" i="22"/>
  <c r="E29" i="22"/>
  <c r="J2" i="22"/>
  <c r="I2" i="22"/>
  <c r="R56" i="22"/>
  <c r="Z56" i="22"/>
  <c r="D20" i="22"/>
  <c r="L2" i="22"/>
  <c r="X2" i="22"/>
  <c r="AG56" i="22"/>
  <c r="K2" i="22"/>
  <c r="P56" i="22"/>
  <c r="Q56" i="22"/>
  <c r="Y56" i="22"/>
  <c r="AF56" i="22"/>
  <c r="I56" i="22"/>
  <c r="AE56" i="22"/>
  <c r="W56" i="22"/>
  <c r="AM2" i="22"/>
  <c r="W2" i="22"/>
  <c r="O56" i="22"/>
  <c r="AL2" i="22"/>
  <c r="V2" i="22"/>
  <c r="AL56" i="22"/>
  <c r="AD56" i="22"/>
  <c r="AK2" i="22"/>
  <c r="U2" i="22"/>
  <c r="AJ2" i="22"/>
  <c r="T2" i="22"/>
  <c r="V56" i="22"/>
  <c r="N56" i="22"/>
  <c r="AK56" i="23"/>
  <c r="AC56" i="23"/>
  <c r="AJ2" i="23"/>
  <c r="T2" i="23"/>
  <c r="AI2" i="23"/>
  <c r="R2" i="23"/>
  <c r="AG2" i="23"/>
  <c r="AF2" i="23"/>
  <c r="AE2" i="23"/>
  <c r="U56" i="23"/>
  <c r="M56" i="23"/>
  <c r="S2" i="23"/>
  <c r="Q2" i="23"/>
  <c r="AJ56" i="23"/>
  <c r="AB56" i="23"/>
  <c r="AH2" i="23"/>
  <c r="L2" i="23"/>
  <c r="I2" i="23"/>
  <c r="T56" i="23"/>
  <c r="L56" i="23"/>
  <c r="P2" i="23"/>
  <c r="AI56" i="23"/>
  <c r="AA56" i="23"/>
  <c r="S56" i="23"/>
  <c r="K56" i="23"/>
  <c r="B29" i="23"/>
  <c r="O2" i="23"/>
  <c r="Y2" i="23"/>
  <c r="AH56" i="23"/>
  <c r="Z56" i="23"/>
  <c r="E29" i="23"/>
  <c r="AD2" i="23"/>
  <c r="N2" i="23"/>
  <c r="AC2" i="23"/>
  <c r="Y56" i="23"/>
  <c r="AB2" i="23"/>
  <c r="R56" i="23"/>
  <c r="J56" i="23"/>
  <c r="D20" i="23"/>
  <c r="M2" i="23"/>
  <c r="AG56" i="23"/>
  <c r="K2" i="23"/>
  <c r="Q56" i="23"/>
  <c r="I56" i="23"/>
  <c r="AA2" i="23"/>
  <c r="Z2" i="23"/>
  <c r="W56" i="23"/>
  <c r="AF56" i="23"/>
  <c r="AM56" i="23"/>
  <c r="J2" i="23"/>
  <c r="P56" i="23"/>
  <c r="AE56" i="23"/>
  <c r="X56" i="23"/>
  <c r="X2" i="23"/>
  <c r="O56" i="23"/>
  <c r="AL56" i="23"/>
  <c r="AM2" i="23"/>
  <c r="W2" i="23"/>
  <c r="AD56" i="23"/>
  <c r="V56" i="23"/>
  <c r="AL2" i="23"/>
  <c r="V2" i="23"/>
  <c r="U2" i="23"/>
  <c r="N56" i="23"/>
  <c r="AK2" i="23"/>
  <c r="AH56" i="24"/>
  <c r="Z56" i="24"/>
  <c r="AK2" i="24"/>
  <c r="U2" i="24"/>
  <c r="T2" i="24"/>
  <c r="AI2" i="24"/>
  <c r="AF2" i="24"/>
  <c r="AA2" i="24"/>
  <c r="R56" i="24"/>
  <c r="J56" i="24"/>
  <c r="AJ2" i="24"/>
  <c r="S2" i="24"/>
  <c r="Q2" i="24"/>
  <c r="AD56" i="24"/>
  <c r="AG56" i="24"/>
  <c r="Y56" i="24"/>
  <c r="AH2" i="24"/>
  <c r="AG2" i="24"/>
  <c r="V56" i="24"/>
  <c r="AB2" i="24"/>
  <c r="Q56" i="24"/>
  <c r="I56" i="24"/>
  <c r="R2" i="24"/>
  <c r="AF56" i="24"/>
  <c r="X56" i="24"/>
  <c r="P2" i="24"/>
  <c r="AC2" i="24"/>
  <c r="T56" i="24"/>
  <c r="P56" i="24"/>
  <c r="AM56" i="24"/>
  <c r="AE56" i="24"/>
  <c r="W56" i="24"/>
  <c r="AE2" i="24"/>
  <c r="O2" i="24"/>
  <c r="AD2" i="24"/>
  <c r="K2" i="24"/>
  <c r="O56" i="24"/>
  <c r="AL56" i="24"/>
  <c r="N2" i="24"/>
  <c r="M2" i="24"/>
  <c r="L2" i="24"/>
  <c r="E29" i="24"/>
  <c r="N56" i="24"/>
  <c r="AK56" i="24"/>
  <c r="B29" i="24"/>
  <c r="Z2" i="24"/>
  <c r="AC56" i="24"/>
  <c r="U56" i="24"/>
  <c r="D20" i="24"/>
  <c r="M56" i="24"/>
  <c r="J2" i="24"/>
  <c r="AB56" i="24"/>
  <c r="Y2" i="24"/>
  <c r="I2" i="24"/>
  <c r="AJ56" i="24"/>
  <c r="L56" i="24"/>
  <c r="X2" i="24"/>
  <c r="AI56" i="24"/>
  <c r="AA56" i="24"/>
  <c r="AM2" i="24"/>
  <c r="W2" i="24"/>
  <c r="AL2" i="24"/>
  <c r="V2" i="24"/>
  <c r="S56" i="24"/>
  <c r="K56" i="24"/>
  <c r="P56" i="25"/>
  <c r="Y56" i="25"/>
  <c r="AL2" i="25"/>
  <c r="V2" i="25"/>
  <c r="AK2" i="25"/>
  <c r="U2" i="25"/>
  <c r="R2" i="25"/>
  <c r="AD2" i="25"/>
  <c r="AE56" i="25"/>
  <c r="I56" i="25"/>
  <c r="AJ2" i="25"/>
  <c r="AI2" i="25"/>
  <c r="N2" i="25"/>
  <c r="L56" i="25"/>
  <c r="K2" i="25"/>
  <c r="O56" i="25"/>
  <c r="X56" i="25"/>
  <c r="T2" i="25"/>
  <c r="AG2" i="25"/>
  <c r="AD56" i="25"/>
  <c r="AM56" i="25"/>
  <c r="S2" i="25"/>
  <c r="N56" i="25"/>
  <c r="W56" i="25"/>
  <c r="AH2" i="25"/>
  <c r="E29" i="25"/>
  <c r="M2" i="25"/>
  <c r="AB2" i="25"/>
  <c r="Q56" i="25"/>
  <c r="AL56" i="25"/>
  <c r="Q2" i="25"/>
  <c r="AI56" i="25"/>
  <c r="AC2" i="25"/>
  <c r="AC56" i="25"/>
  <c r="V56" i="25"/>
  <c r="AF2" i="25"/>
  <c r="P2" i="25"/>
  <c r="AE2" i="25"/>
  <c r="AA2" i="25"/>
  <c r="M56" i="25"/>
  <c r="AK56" i="25"/>
  <c r="O2" i="25"/>
  <c r="U56" i="25"/>
  <c r="L2" i="25"/>
  <c r="S56" i="25"/>
  <c r="AJ56" i="25"/>
  <c r="D20" i="25"/>
  <c r="AB56" i="25"/>
  <c r="T56" i="25"/>
  <c r="B29" i="25"/>
  <c r="AH56" i="25"/>
  <c r="AA56" i="25"/>
  <c r="Z2" i="25"/>
  <c r="J2" i="25"/>
  <c r="R56" i="25"/>
  <c r="K56" i="25"/>
  <c r="Y2" i="25"/>
  <c r="I2" i="25"/>
  <c r="AG56" i="25"/>
  <c r="Z56" i="25"/>
  <c r="X2" i="25"/>
  <c r="AM2" i="25"/>
  <c r="AF56" i="25"/>
  <c r="J56" i="25"/>
  <c r="W2" i="25"/>
  <c r="N56" i="26"/>
  <c r="AM56" i="26"/>
  <c r="AM2" i="26"/>
  <c r="W2" i="26"/>
  <c r="AL2" i="26"/>
  <c r="AK2" i="26"/>
  <c r="AI2" i="26"/>
  <c r="AD2" i="26"/>
  <c r="AB2" i="26"/>
  <c r="P56" i="26"/>
  <c r="W56" i="26"/>
  <c r="V2" i="26"/>
  <c r="AH2" i="26"/>
  <c r="AC56" i="26"/>
  <c r="AL56" i="26"/>
  <c r="U2" i="26"/>
  <c r="S2" i="26"/>
  <c r="AE2" i="26"/>
  <c r="AG56" i="26"/>
  <c r="M56" i="26"/>
  <c r="V56" i="26"/>
  <c r="AJ2" i="26"/>
  <c r="T2" i="26"/>
  <c r="R2" i="26"/>
  <c r="R56" i="26"/>
  <c r="AK56" i="26"/>
  <c r="L2" i="26"/>
  <c r="AF56" i="26"/>
  <c r="U56" i="26"/>
  <c r="O2" i="26"/>
  <c r="M2" i="26"/>
  <c r="AB56" i="26"/>
  <c r="AJ56" i="26"/>
  <c r="AG2" i="26"/>
  <c r="Q2" i="26"/>
  <c r="AF2" i="26"/>
  <c r="L56" i="26"/>
  <c r="T56" i="26"/>
  <c r="P2" i="26"/>
  <c r="Z56" i="26"/>
  <c r="K56" i="26"/>
  <c r="AI56" i="26"/>
  <c r="AH56" i="26"/>
  <c r="S56" i="26"/>
  <c r="N2" i="26"/>
  <c r="AA56" i="26"/>
  <c r="AC2" i="26"/>
  <c r="Q56" i="26"/>
  <c r="J56" i="26"/>
  <c r="E29" i="26"/>
  <c r="AA2" i="26"/>
  <c r="K2" i="26"/>
  <c r="AE56" i="26"/>
  <c r="I56" i="26"/>
  <c r="B29" i="26"/>
  <c r="Z2" i="26"/>
  <c r="J2" i="26"/>
  <c r="O56" i="26"/>
  <c r="Y56" i="26"/>
  <c r="D20" i="26"/>
  <c r="Y2" i="26"/>
  <c r="I2" i="26"/>
  <c r="X2" i="26"/>
  <c r="AD56" i="26"/>
  <c r="X56" i="26"/>
  <c r="AE56" i="27"/>
  <c r="S56" i="27"/>
  <c r="X2" i="27"/>
  <c r="AM2" i="27"/>
  <c r="AI2" i="27"/>
  <c r="O56" i="27"/>
  <c r="AL56" i="27"/>
  <c r="W2" i="27"/>
  <c r="AL2" i="27"/>
  <c r="I56" i="27"/>
  <c r="AB56" i="27"/>
  <c r="V56" i="27"/>
  <c r="V2" i="27"/>
  <c r="AJ2" i="27"/>
  <c r="AA56" i="27"/>
  <c r="E29" i="27"/>
  <c r="AC2" i="27"/>
  <c r="L56" i="27"/>
  <c r="AK56" i="27"/>
  <c r="AK2" i="27"/>
  <c r="U2" i="27"/>
  <c r="T2" i="27"/>
  <c r="Z56" i="27"/>
  <c r="U56" i="27"/>
  <c r="J56" i="27"/>
  <c r="AJ56" i="27"/>
  <c r="S2" i="27"/>
  <c r="AG56" i="27"/>
  <c r="T56" i="27"/>
  <c r="AH2" i="27"/>
  <c r="R2" i="27"/>
  <c r="P2" i="27"/>
  <c r="O2" i="27"/>
  <c r="Q56" i="27"/>
  <c r="AH56" i="27"/>
  <c r="AG2" i="27"/>
  <c r="Q2" i="27"/>
  <c r="AF2" i="27"/>
  <c r="AD2" i="27"/>
  <c r="M2" i="27"/>
  <c r="R56" i="27"/>
  <c r="K56" i="27"/>
  <c r="AE2" i="27"/>
  <c r="N2" i="27"/>
  <c r="AF56" i="27"/>
  <c r="Y56" i="27"/>
  <c r="P56" i="27"/>
  <c r="AD56" i="27"/>
  <c r="X56" i="27"/>
  <c r="B29" i="27"/>
  <c r="AB2" i="27"/>
  <c r="L2" i="27"/>
  <c r="N56" i="27"/>
  <c r="AM56" i="27"/>
  <c r="D20" i="27"/>
  <c r="AA2" i="27"/>
  <c r="K2" i="27"/>
  <c r="AC56" i="27"/>
  <c r="W56" i="27"/>
  <c r="Z2" i="27"/>
  <c r="J2" i="27"/>
  <c r="M56" i="27"/>
  <c r="Y2" i="27"/>
  <c r="AI56" i="27"/>
  <c r="I2" i="27"/>
  <c r="O56" i="28"/>
  <c r="AM56" i="28"/>
  <c r="D20" i="28"/>
  <c r="Y2" i="28"/>
  <c r="I2" i="28"/>
  <c r="AM2" i="28"/>
  <c r="AJ56" i="28"/>
  <c r="AG2" i="28"/>
  <c r="S56" i="28"/>
  <c r="AC56" i="28"/>
  <c r="W56" i="28"/>
  <c r="B29" i="28"/>
  <c r="X2" i="28"/>
  <c r="AK2" i="28"/>
  <c r="AD2" i="28"/>
  <c r="M56" i="28"/>
  <c r="AL56" i="28"/>
  <c r="W2" i="28"/>
  <c r="O2" i="28"/>
  <c r="AB56" i="28"/>
  <c r="V56" i="28"/>
  <c r="AL2" i="28"/>
  <c r="V2" i="28"/>
  <c r="L56" i="28"/>
  <c r="AH56" i="28"/>
  <c r="U2" i="28"/>
  <c r="AD56" i="28"/>
  <c r="R56" i="28"/>
  <c r="AJ2" i="28"/>
  <c r="T2" i="28"/>
  <c r="N56" i="28"/>
  <c r="AK56" i="28"/>
  <c r="AI2" i="28"/>
  <c r="S2" i="28"/>
  <c r="R2" i="28"/>
  <c r="P56" i="28"/>
  <c r="AA56" i="28"/>
  <c r="U56" i="28"/>
  <c r="AH2" i="28"/>
  <c r="K56" i="28"/>
  <c r="Q2" i="28"/>
  <c r="N2" i="28"/>
  <c r="I56" i="28"/>
  <c r="T56" i="28"/>
  <c r="AF2" i="28"/>
  <c r="P2" i="28"/>
  <c r="AF56" i="28"/>
  <c r="AI56" i="28"/>
  <c r="AE2" i="28"/>
  <c r="Z56" i="28"/>
  <c r="AG56" i="28"/>
  <c r="AC2" i="28"/>
  <c r="M2" i="28"/>
  <c r="J56" i="28"/>
  <c r="Q56" i="28"/>
  <c r="AB2" i="28"/>
  <c r="L2" i="28"/>
  <c r="Y56" i="28"/>
  <c r="AA2" i="28"/>
  <c r="K2" i="28"/>
  <c r="E29" i="28"/>
  <c r="Z2" i="28"/>
  <c r="AE56" i="28"/>
  <c r="X56" i="28"/>
  <c r="J2" i="28"/>
  <c r="M56" i="29"/>
  <c r="AJ56" i="29"/>
  <c r="E29" i="29"/>
  <c r="Z2" i="29"/>
  <c r="J2" i="29"/>
  <c r="I2" i="29"/>
  <c r="V2" i="29"/>
  <c r="AM56" i="29"/>
  <c r="Z56" i="29"/>
  <c r="T56" i="29"/>
  <c r="Y2" i="29"/>
  <c r="P2" i="29"/>
  <c r="J56" i="29"/>
  <c r="AI56" i="29"/>
  <c r="X2" i="29"/>
  <c r="AL2" i="29"/>
  <c r="AB56" i="29"/>
  <c r="AE56" i="29"/>
  <c r="S56" i="29"/>
  <c r="AM2" i="29"/>
  <c r="W2" i="29"/>
  <c r="O56" i="29"/>
  <c r="AH56" i="29"/>
  <c r="R2" i="29"/>
  <c r="Y56" i="29"/>
  <c r="R56" i="29"/>
  <c r="AK2" i="29"/>
  <c r="U2" i="29"/>
  <c r="AH2" i="29"/>
  <c r="O2" i="29"/>
  <c r="I56" i="29"/>
  <c r="AF56" i="29"/>
  <c r="AJ2" i="29"/>
  <c r="T2" i="29"/>
  <c r="X56" i="29"/>
  <c r="P56" i="29"/>
  <c r="AI2" i="29"/>
  <c r="S2" i="29"/>
  <c r="V56" i="29"/>
  <c r="AD56" i="29"/>
  <c r="W56" i="29"/>
  <c r="AG2" i="29"/>
  <c r="Q2" i="29"/>
  <c r="N56" i="29"/>
  <c r="AL56" i="29"/>
  <c r="AF2" i="29"/>
  <c r="AE2" i="29"/>
  <c r="L56" i="29"/>
  <c r="AK56" i="29"/>
  <c r="AD2" i="29"/>
  <c r="N2" i="29"/>
  <c r="AA56" i="29"/>
  <c r="U56" i="29"/>
  <c r="AC2" i="29"/>
  <c r="M2" i="29"/>
  <c r="K56" i="29"/>
  <c r="AG56" i="29"/>
  <c r="B29" i="29"/>
  <c r="AB2" i="29"/>
  <c r="L2" i="29"/>
  <c r="AA2" i="29"/>
  <c r="AC56" i="29"/>
  <c r="Q56" i="29"/>
  <c r="D20" i="29"/>
  <c r="K2" i="29"/>
  <c r="Y56" i="30"/>
  <c r="R56" i="30"/>
  <c r="AA2" i="30"/>
  <c r="K2" i="30"/>
  <c r="J2" i="30"/>
  <c r="I56" i="30"/>
  <c r="AG56" i="30"/>
  <c r="D20" i="30"/>
  <c r="Z2" i="30"/>
  <c r="AJ56" i="30"/>
  <c r="AD56" i="30"/>
  <c r="Q56" i="30"/>
  <c r="E29" i="30"/>
  <c r="Y2" i="30"/>
  <c r="I2" i="30"/>
  <c r="AM2" i="30"/>
  <c r="V56" i="30"/>
  <c r="AI2" i="30"/>
  <c r="AF2" i="30"/>
  <c r="N56" i="30"/>
  <c r="AF56" i="30"/>
  <c r="B29" i="30"/>
  <c r="X2" i="30"/>
  <c r="L56" i="30"/>
  <c r="X56" i="30"/>
  <c r="P56" i="30"/>
  <c r="W2" i="30"/>
  <c r="AM56" i="30"/>
  <c r="AE56" i="30"/>
  <c r="AL2" i="30"/>
  <c r="V2" i="30"/>
  <c r="W56" i="30"/>
  <c r="O56" i="30"/>
  <c r="AK2" i="30"/>
  <c r="U2" i="30"/>
  <c r="S2" i="30"/>
  <c r="AL56" i="30"/>
  <c r="AJ2" i="30"/>
  <c r="T2" i="30"/>
  <c r="P2" i="30"/>
  <c r="AC56" i="30"/>
  <c r="M56" i="30"/>
  <c r="AK56" i="30"/>
  <c r="AH2" i="30"/>
  <c r="R2" i="30"/>
  <c r="AB56" i="30"/>
  <c r="U56" i="30"/>
  <c r="AG2" i="30"/>
  <c r="Q2" i="30"/>
  <c r="AA56" i="30"/>
  <c r="T56" i="30"/>
  <c r="AE2" i="30"/>
  <c r="O2" i="30"/>
  <c r="K56" i="30"/>
  <c r="AI56" i="30"/>
  <c r="AD2" i="30"/>
  <c r="N2" i="30"/>
  <c r="Z56" i="30"/>
  <c r="S56" i="30"/>
  <c r="AC2" i="30"/>
  <c r="M2" i="30"/>
  <c r="AB2" i="30"/>
  <c r="J56" i="30"/>
  <c r="AH56" i="30"/>
  <c r="L2" i="30"/>
  <c r="AB56" i="31"/>
  <c r="AF56" i="31"/>
  <c r="AB2" i="31"/>
  <c r="L2" i="31"/>
  <c r="K2" i="31"/>
  <c r="X2" i="31"/>
  <c r="L56" i="31"/>
  <c r="P56" i="31"/>
  <c r="AA2" i="31"/>
  <c r="AG2" i="31"/>
  <c r="AM56" i="31"/>
  <c r="AE56" i="31"/>
  <c r="E29" i="31"/>
  <c r="Z2" i="31"/>
  <c r="J2" i="31"/>
  <c r="W56" i="31"/>
  <c r="O56" i="31"/>
  <c r="D20" i="31"/>
  <c r="Y2" i="31"/>
  <c r="I2" i="31"/>
  <c r="B29" i="31"/>
  <c r="AJ56" i="31"/>
  <c r="AD56" i="31"/>
  <c r="T56" i="31"/>
  <c r="N56" i="31"/>
  <c r="AM2" i="31"/>
  <c r="W2" i="31"/>
  <c r="AK56" i="31"/>
  <c r="AJ2" i="31"/>
  <c r="Y56" i="31"/>
  <c r="AL56" i="31"/>
  <c r="AL2" i="31"/>
  <c r="V2" i="31"/>
  <c r="AA56" i="31"/>
  <c r="V56" i="31"/>
  <c r="AK2" i="31"/>
  <c r="U2" i="31"/>
  <c r="K56" i="31"/>
  <c r="T2" i="31"/>
  <c r="Z56" i="31"/>
  <c r="U56" i="31"/>
  <c r="AI2" i="31"/>
  <c r="S2" i="31"/>
  <c r="Q2" i="31"/>
  <c r="J56" i="31"/>
  <c r="AI56" i="31"/>
  <c r="AH2" i="31"/>
  <c r="R2" i="31"/>
  <c r="S56" i="31"/>
  <c r="I56" i="31"/>
  <c r="AH56" i="31"/>
  <c r="AF2" i="31"/>
  <c r="P2" i="31"/>
  <c r="X56" i="31"/>
  <c r="R56" i="31"/>
  <c r="AE2" i="31"/>
  <c r="O2" i="31"/>
  <c r="AC56" i="31"/>
  <c r="AG56" i="31"/>
  <c r="AD2" i="31"/>
  <c r="N2" i="31"/>
  <c r="AC2" i="31"/>
  <c r="M56" i="31"/>
  <c r="Q56" i="31"/>
  <c r="M2" i="31"/>
  <c r="T56" i="32"/>
  <c r="AA56" i="32"/>
  <c r="AC2" i="32"/>
  <c r="M2" i="32"/>
  <c r="Z56" i="32"/>
  <c r="AG56" i="32"/>
  <c r="U2" i="32"/>
  <c r="R56" i="32"/>
  <c r="AI56" i="32"/>
  <c r="AB2" i="32"/>
  <c r="L2" i="32"/>
  <c r="AM56" i="32"/>
  <c r="AK2" i="32"/>
  <c r="S56" i="32"/>
  <c r="J56" i="32"/>
  <c r="AA2" i="32"/>
  <c r="K2" i="32"/>
  <c r="Y2" i="32"/>
  <c r="AK56" i="32"/>
  <c r="AH56" i="32"/>
  <c r="Y56" i="32"/>
  <c r="Z2" i="32"/>
  <c r="J2" i="32"/>
  <c r="I56" i="32"/>
  <c r="I2" i="32"/>
  <c r="R2" i="32"/>
  <c r="W56" i="32"/>
  <c r="Q56" i="32"/>
  <c r="X56" i="32"/>
  <c r="X2" i="32"/>
  <c r="AL56" i="32"/>
  <c r="AF56" i="32"/>
  <c r="AM2" i="32"/>
  <c r="W2" i="32"/>
  <c r="D20" i="32"/>
  <c r="V56" i="32"/>
  <c r="P56" i="32"/>
  <c r="AL2" i="32"/>
  <c r="V2" i="32"/>
  <c r="AH2" i="32"/>
  <c r="O56" i="32"/>
  <c r="U56" i="32"/>
  <c r="AE56" i="32"/>
  <c r="AJ2" i="32"/>
  <c r="T2" i="32"/>
  <c r="B29" i="32"/>
  <c r="AD56" i="32"/>
  <c r="AI2" i="32"/>
  <c r="S2" i="32"/>
  <c r="E29" i="32"/>
  <c r="AC56" i="32"/>
  <c r="AG2" i="32"/>
  <c r="Q2" i="32"/>
  <c r="N56" i="32"/>
  <c r="M56" i="32"/>
  <c r="AF2" i="32"/>
  <c r="P2" i="32"/>
  <c r="K56" i="32"/>
  <c r="AB56" i="32"/>
  <c r="AE2" i="32"/>
  <c r="O2" i="32"/>
  <c r="L56" i="32"/>
  <c r="N2" i="32"/>
  <c r="AJ56" i="32"/>
  <c r="AD2" i="32"/>
  <c r="F71" i="24"/>
  <c r="AM56" i="4"/>
  <c r="W56" i="4"/>
  <c r="AL56" i="4"/>
  <c r="V56" i="4"/>
  <c r="AK56" i="4"/>
  <c r="U56" i="4"/>
  <c r="AJ56" i="4"/>
  <c r="T56" i="4"/>
  <c r="AI56" i="4"/>
  <c r="S56" i="4"/>
  <c r="AH56" i="4"/>
  <c r="R56" i="4"/>
  <c r="AG56" i="4"/>
  <c r="Q56" i="4"/>
  <c r="AF56" i="4"/>
  <c r="P56" i="4"/>
  <c r="O56" i="4"/>
  <c r="AE56" i="4"/>
  <c r="AD56" i="4"/>
  <c r="N56" i="4"/>
  <c r="AC56" i="4"/>
  <c r="M56" i="4"/>
  <c r="AB56" i="4"/>
  <c r="L56" i="4"/>
  <c r="AA56" i="4"/>
  <c r="K56" i="4"/>
  <c r="Z56" i="4"/>
  <c r="J56" i="4"/>
  <c r="Y56" i="4"/>
  <c r="I56" i="4"/>
  <c r="X56" i="4"/>
  <c r="D20" i="4"/>
  <c r="B29" i="4"/>
  <c r="E29" i="4"/>
  <c r="AL2" i="4"/>
  <c r="V2" i="4"/>
  <c r="AK2" i="4"/>
  <c r="U2" i="4"/>
  <c r="AI2" i="4"/>
  <c r="S2" i="4"/>
  <c r="AH2" i="4"/>
  <c r="R2" i="4"/>
  <c r="AF2" i="4"/>
  <c r="P2" i="4"/>
  <c r="AD2" i="4"/>
  <c r="AC2" i="4"/>
  <c r="M2" i="4"/>
  <c r="AE2" i="4"/>
  <c r="O2" i="4"/>
  <c r="AB2" i="4"/>
  <c r="K2" i="4"/>
  <c r="Z2" i="4"/>
  <c r="I2" i="4"/>
  <c r="AA2" i="4"/>
  <c r="J2" i="4"/>
  <c r="Y2" i="4"/>
  <c r="AJ2" i="4"/>
  <c r="T2" i="4"/>
  <c r="AG2" i="4"/>
  <c r="Q2" i="4"/>
  <c r="N2" i="4"/>
  <c r="L2" i="4"/>
  <c r="X2" i="4"/>
  <c r="AM2" i="4"/>
  <c r="W2" i="4"/>
  <c r="F208" i="32"/>
  <c r="F176" i="32"/>
  <c r="E164" i="27"/>
  <c r="E84" i="22"/>
  <c r="F116" i="27"/>
  <c r="F165" i="31"/>
  <c r="E216" i="27"/>
  <c r="F216" i="27"/>
  <c r="E230" i="27"/>
  <c r="E219" i="23"/>
  <c r="E167" i="23"/>
  <c r="F219" i="23"/>
  <c r="E257" i="23"/>
  <c r="E206" i="27"/>
  <c r="E80" i="4"/>
  <c r="F80" i="4"/>
  <c r="E208" i="23"/>
  <c r="F208" i="23"/>
  <c r="E184" i="23"/>
  <c r="E185" i="27"/>
  <c r="F185" i="27"/>
  <c r="F146" i="23"/>
  <c r="E176" i="23"/>
  <c r="F132" i="23"/>
  <c r="F176" i="23"/>
  <c r="E166" i="23"/>
  <c r="F190" i="23"/>
  <c r="F166" i="23"/>
  <c r="F177" i="27"/>
  <c r="F104" i="23"/>
  <c r="E180" i="23"/>
  <c r="F180" i="23"/>
  <c r="E194" i="23"/>
  <c r="F209" i="27"/>
  <c r="F194" i="23"/>
  <c r="E195" i="27"/>
  <c r="F134" i="23"/>
  <c r="E145" i="27"/>
  <c r="E105" i="23"/>
  <c r="F164" i="27"/>
  <c r="F206" i="27"/>
  <c r="F254" i="27"/>
  <c r="F84" i="22"/>
  <c r="F249" i="23"/>
  <c r="F257" i="23"/>
  <c r="F123" i="23"/>
  <c r="E196" i="27"/>
  <c r="F233" i="23"/>
  <c r="E243" i="23"/>
  <c r="E140" i="27"/>
  <c r="F243" i="23"/>
  <c r="F140" i="27"/>
  <c r="E195" i="23"/>
  <c r="E89" i="25"/>
  <c r="E113" i="23"/>
  <c r="F89" i="25"/>
  <c r="F172" i="27"/>
  <c r="E203" i="28"/>
  <c r="F113" i="23"/>
  <c r="E251" i="31"/>
  <c r="E185" i="23"/>
  <c r="F251" i="31"/>
  <c r="F224" i="32"/>
  <c r="F213" i="31"/>
  <c r="E143" i="4"/>
  <c r="E153" i="4"/>
  <c r="F153" i="4"/>
  <c r="F167" i="4"/>
  <c r="E185" i="4"/>
  <c r="F181" i="4"/>
  <c r="E85" i="23"/>
  <c r="F159" i="26"/>
  <c r="E232" i="30"/>
  <c r="E135" i="26"/>
  <c r="E149" i="26"/>
  <c r="E193" i="26"/>
  <c r="E111" i="28"/>
  <c r="E224" i="30"/>
  <c r="F232" i="30"/>
  <c r="E242" i="30"/>
  <c r="F59" i="30"/>
  <c r="F204" i="30"/>
  <c r="F214" i="30"/>
  <c r="F252" i="30"/>
  <c r="F93" i="26"/>
  <c r="F207" i="26"/>
  <c r="E194" i="30"/>
  <c r="F218" i="32"/>
  <c r="F197" i="26"/>
  <c r="E83" i="28"/>
  <c r="F194" i="30"/>
  <c r="E125" i="26"/>
  <c r="F134" i="28"/>
  <c r="E136" i="30"/>
  <c r="E180" i="30"/>
  <c r="F136" i="30"/>
  <c r="E152" i="30"/>
  <c r="E228" i="30"/>
  <c r="F152" i="30"/>
  <c r="E208" i="30"/>
  <c r="E218" i="30"/>
  <c r="F228" i="30"/>
  <c r="E238" i="30"/>
  <c r="E190" i="32"/>
  <c r="E61" i="24"/>
  <c r="F208" i="30"/>
  <c r="F218" i="30"/>
  <c r="F238" i="30"/>
  <c r="E248" i="30"/>
  <c r="E256" i="30"/>
  <c r="F61" i="24"/>
  <c r="E65" i="25"/>
  <c r="F108" i="30"/>
  <c r="F248" i="30"/>
  <c r="F256" i="30"/>
  <c r="E133" i="27"/>
  <c r="E122" i="23"/>
  <c r="E152" i="23"/>
  <c r="F112" i="23"/>
  <c r="E83" i="22"/>
  <c r="E142" i="23"/>
  <c r="F142" i="23"/>
  <c r="E156" i="23"/>
  <c r="E104" i="23"/>
  <c r="F156" i="23"/>
  <c r="E132" i="23"/>
  <c r="E94" i="23"/>
  <c r="F136" i="28"/>
  <c r="E195" i="32"/>
  <c r="E59" i="23"/>
  <c r="F122" i="23"/>
  <c r="F131" i="24"/>
  <c r="F145" i="24"/>
  <c r="F93" i="28"/>
  <c r="E184" i="28"/>
  <c r="F59" i="23"/>
  <c r="E125" i="28"/>
  <c r="E170" i="28"/>
  <c r="E118" i="32"/>
  <c r="E156" i="28"/>
  <c r="E106" i="24"/>
  <c r="E148" i="24"/>
  <c r="E197" i="24"/>
  <c r="F185" i="32"/>
  <c r="F120" i="24"/>
  <c r="E135" i="24"/>
  <c r="F107" i="24"/>
  <c r="F135" i="24"/>
  <c r="F204" i="28"/>
  <c r="F146" i="28"/>
  <c r="E142" i="32"/>
  <c r="E96" i="24"/>
  <c r="F110" i="24"/>
  <c r="E179" i="24"/>
  <c r="F58" i="27"/>
  <c r="F160" i="32"/>
  <c r="E155" i="24"/>
  <c r="F104" i="28"/>
  <c r="E180" i="28"/>
  <c r="F194" i="28"/>
  <c r="E177" i="32"/>
  <c r="F148" i="27"/>
  <c r="E124" i="28"/>
  <c r="E189" i="31"/>
  <c r="F124" i="28"/>
  <c r="F189" i="31"/>
  <c r="E92" i="27"/>
  <c r="F92" i="27"/>
  <c r="E241" i="31"/>
  <c r="E165" i="30"/>
  <c r="E221" i="31"/>
  <c r="E231" i="31"/>
  <c r="F221" i="31"/>
  <c r="F231" i="31"/>
  <c r="E165" i="31"/>
  <c r="E213" i="31"/>
  <c r="E104" i="24"/>
  <c r="E118" i="24"/>
  <c r="E153" i="28"/>
  <c r="F66" i="23"/>
  <c r="F200" i="24"/>
  <c r="F110" i="26"/>
  <c r="E105" i="22"/>
  <c r="E137" i="22"/>
  <c r="F147" i="22"/>
  <c r="F100" i="26"/>
  <c r="F134" i="26"/>
  <c r="E178" i="26"/>
  <c r="E173" i="30"/>
  <c r="E144" i="26"/>
  <c r="F105" i="22"/>
  <c r="F137" i="22"/>
  <c r="E181" i="22"/>
  <c r="E191" i="22"/>
  <c r="E71" i="24"/>
  <c r="E124" i="26"/>
  <c r="F178" i="26"/>
  <c r="F173" i="30"/>
  <c r="F124" i="26"/>
  <c r="E168" i="26"/>
  <c r="F189" i="30"/>
  <c r="F95" i="22"/>
  <c r="F129" i="22"/>
  <c r="E171" i="22"/>
  <c r="F89" i="24"/>
  <c r="E158" i="26"/>
  <c r="F168" i="26"/>
  <c r="E192" i="26"/>
  <c r="F119" i="22"/>
  <c r="F161" i="22"/>
  <c r="F92" i="26"/>
  <c r="F116" i="26"/>
  <c r="F148" i="26"/>
  <c r="F165" i="30"/>
  <c r="E109" i="22"/>
  <c r="E153" i="22"/>
  <c r="E81" i="24"/>
  <c r="E182" i="26"/>
  <c r="F109" i="22"/>
  <c r="F153" i="22"/>
  <c r="E195" i="22"/>
  <c r="F81" i="24"/>
  <c r="E106" i="26"/>
  <c r="F182" i="26"/>
  <c r="F141" i="30"/>
  <c r="E99" i="22"/>
  <c r="E143" i="22"/>
  <c r="E185" i="22"/>
  <c r="F195" i="22"/>
  <c r="E60" i="23"/>
  <c r="E64" i="24"/>
  <c r="F106" i="26"/>
  <c r="E140" i="26"/>
  <c r="E172" i="26"/>
  <c r="F99" i="22"/>
  <c r="F143" i="22"/>
  <c r="F185" i="22"/>
  <c r="F60" i="23"/>
  <c r="F64" i="24"/>
  <c r="E130" i="26"/>
  <c r="F140" i="26"/>
  <c r="F172" i="26"/>
  <c r="F155" i="30"/>
  <c r="F67" i="22"/>
  <c r="E123" i="22"/>
  <c r="E133" i="22"/>
  <c r="E177" i="22"/>
  <c r="F130" i="26"/>
  <c r="E196" i="26"/>
  <c r="F123" i="22"/>
  <c r="F133" i="22"/>
  <c r="E167" i="22"/>
  <c r="F177" i="22"/>
  <c r="E120" i="26"/>
  <c r="F196" i="26"/>
  <c r="E113" i="22"/>
  <c r="F167" i="22"/>
  <c r="E85" i="24"/>
  <c r="F120" i="26"/>
  <c r="E164" i="26"/>
  <c r="E183" i="30"/>
  <c r="F113" i="22"/>
  <c r="F85" i="24"/>
  <c r="E110" i="26"/>
  <c r="E154" i="26"/>
  <c r="F164" i="26"/>
  <c r="E188" i="26"/>
  <c r="E145" i="30"/>
  <c r="E197" i="30"/>
  <c r="F188" i="26"/>
  <c r="F197" i="30"/>
  <c r="E147" i="22"/>
  <c r="F157" i="22"/>
  <c r="E100" i="26"/>
  <c r="E134" i="26"/>
  <c r="F144" i="26"/>
  <c r="F111" i="24"/>
  <c r="E159" i="24"/>
  <c r="F169" i="24"/>
  <c r="F179" i="24"/>
  <c r="F189" i="24"/>
  <c r="F197" i="24"/>
  <c r="F160" i="28"/>
  <c r="F184" i="28"/>
  <c r="E218" i="28"/>
  <c r="F177" i="32"/>
  <c r="E201" i="32"/>
  <c r="E215" i="32"/>
  <c r="E125" i="24"/>
  <c r="F159" i="24"/>
  <c r="E207" i="24"/>
  <c r="E118" i="28"/>
  <c r="E128" i="28"/>
  <c r="F218" i="28"/>
  <c r="F201" i="32"/>
  <c r="F215" i="32"/>
  <c r="F125" i="24"/>
  <c r="E149" i="24"/>
  <c r="F207" i="24"/>
  <c r="E217" i="24"/>
  <c r="F118" i="28"/>
  <c r="F128" i="28"/>
  <c r="E152" i="28"/>
  <c r="E208" i="28"/>
  <c r="E94" i="28"/>
  <c r="E108" i="28"/>
  <c r="F152" i="28"/>
  <c r="E176" i="28"/>
  <c r="F208" i="28"/>
  <c r="E232" i="28"/>
  <c r="E191" i="32"/>
  <c r="F108" i="28"/>
  <c r="F176" i="28"/>
  <c r="E200" i="28"/>
  <c r="F232" i="28"/>
  <c r="E167" i="32"/>
  <c r="F191" i="32"/>
  <c r="E141" i="24"/>
  <c r="E142" i="28"/>
  <c r="F200" i="28"/>
  <c r="E137" i="32"/>
  <c r="F153" i="32"/>
  <c r="E181" i="32"/>
  <c r="F217" i="24"/>
  <c r="F117" i="24"/>
  <c r="F141" i="24"/>
  <c r="E173" i="24"/>
  <c r="E183" i="24"/>
  <c r="F142" i="28"/>
  <c r="E166" i="28"/>
  <c r="E190" i="28"/>
  <c r="F181" i="32"/>
  <c r="F149" i="24"/>
  <c r="F173" i="24"/>
  <c r="F183" i="24"/>
  <c r="E193" i="24"/>
  <c r="E122" i="28"/>
  <c r="E132" i="28"/>
  <c r="F166" i="28"/>
  <c r="F190" i="28"/>
  <c r="E219" i="32"/>
  <c r="F231" i="24"/>
  <c r="E107" i="24"/>
  <c r="E131" i="24"/>
  <c r="E165" i="24"/>
  <c r="F193" i="24"/>
  <c r="F122" i="28"/>
  <c r="F132" i="28"/>
  <c r="F219" i="32"/>
  <c r="F155" i="24"/>
  <c r="F203" i="24"/>
  <c r="E213" i="24"/>
  <c r="E221" i="24"/>
  <c r="E112" i="28"/>
  <c r="F156" i="28"/>
  <c r="F180" i="28"/>
  <c r="F214" i="28"/>
  <c r="F195" i="32"/>
  <c r="E145" i="24"/>
  <c r="F213" i="24"/>
  <c r="F221" i="24"/>
  <c r="E231" i="24"/>
  <c r="F112" i="28"/>
  <c r="E146" i="28"/>
  <c r="E204" i="28"/>
  <c r="E185" i="32"/>
  <c r="E104" i="28"/>
  <c r="F170" i="28"/>
  <c r="E194" i="28"/>
  <c r="E106" i="27"/>
  <c r="E141" i="31"/>
  <c r="F241" i="31"/>
  <c r="E88" i="4"/>
  <c r="F95" i="23"/>
  <c r="E137" i="23"/>
  <c r="E147" i="23"/>
  <c r="E157" i="23"/>
  <c r="F167" i="23"/>
  <c r="E177" i="23"/>
  <c r="F185" i="23"/>
  <c r="F195" i="23"/>
  <c r="E205" i="23"/>
  <c r="E229" i="23"/>
  <c r="E60" i="24"/>
  <c r="F106" i="27"/>
  <c r="F130" i="27"/>
  <c r="F196" i="27"/>
  <c r="F230" i="27"/>
  <c r="E240" i="27"/>
  <c r="F72" i="28"/>
  <c r="E86" i="29"/>
  <c r="E155" i="30"/>
  <c r="E189" i="30"/>
  <c r="F207" i="30"/>
  <c r="E217" i="30"/>
  <c r="F141" i="31"/>
  <c r="E155" i="31"/>
  <c r="E179" i="31"/>
  <c r="E203" i="31"/>
  <c r="E129" i="23"/>
  <c r="F137" i="23"/>
  <c r="F147" i="23"/>
  <c r="F157" i="23"/>
  <c r="F177" i="23"/>
  <c r="F205" i="23"/>
  <c r="F229" i="23"/>
  <c r="F60" i="24"/>
  <c r="E215" i="24"/>
  <c r="E81" i="25"/>
  <c r="E154" i="27"/>
  <c r="E188" i="27"/>
  <c r="F240" i="27"/>
  <c r="F155" i="31"/>
  <c r="F179" i="31"/>
  <c r="F203" i="31"/>
  <c r="E130" i="27"/>
  <c r="E119" i="23"/>
  <c r="F129" i="23"/>
  <c r="E253" i="23"/>
  <c r="F215" i="24"/>
  <c r="F81" i="25"/>
  <c r="E96" i="27"/>
  <c r="E120" i="27"/>
  <c r="F154" i="27"/>
  <c r="E178" i="27"/>
  <c r="F188" i="27"/>
  <c r="E220" i="27"/>
  <c r="E250" i="27"/>
  <c r="F145" i="30"/>
  <c r="E193" i="32"/>
  <c r="E95" i="23"/>
  <c r="F119" i="23"/>
  <c r="E215" i="23"/>
  <c r="F253" i="23"/>
  <c r="F96" i="27"/>
  <c r="F120" i="27"/>
  <c r="E144" i="27"/>
  <c r="F178" i="27"/>
  <c r="F220" i="27"/>
  <c r="F250" i="27"/>
  <c r="E169" i="31"/>
  <c r="E193" i="31"/>
  <c r="F88" i="4"/>
  <c r="F105" i="23"/>
  <c r="E109" i="23"/>
  <c r="F215" i="23"/>
  <c r="E161" i="24"/>
  <c r="F144" i="27"/>
  <c r="E168" i="27"/>
  <c r="E212" i="27"/>
  <c r="F61" i="28"/>
  <c r="E82" i="28"/>
  <c r="E169" i="30"/>
  <c r="F169" i="31"/>
  <c r="F193" i="31"/>
  <c r="E227" i="31"/>
  <c r="E245" i="31"/>
  <c r="E99" i="23"/>
  <c r="F109" i="23"/>
  <c r="E239" i="23"/>
  <c r="F161" i="24"/>
  <c r="E181" i="24"/>
  <c r="E110" i="27"/>
  <c r="F168" i="27"/>
  <c r="F212" i="27"/>
  <c r="F82" i="28"/>
  <c r="F169" i="30"/>
  <c r="E217" i="31"/>
  <c r="F227" i="31"/>
  <c r="F245" i="31"/>
  <c r="E255" i="31"/>
  <c r="F99" i="23"/>
  <c r="E161" i="23"/>
  <c r="E171" i="23"/>
  <c r="E225" i="23"/>
  <c r="F239" i="23"/>
  <c r="F153" i="24"/>
  <c r="F110" i="27"/>
  <c r="E134" i="27"/>
  <c r="E202" i="27"/>
  <c r="E107" i="30"/>
  <c r="E159" i="30"/>
  <c r="E193" i="30"/>
  <c r="E159" i="31"/>
  <c r="E183" i="31"/>
  <c r="E207" i="31"/>
  <c r="F217" i="31"/>
  <c r="E237" i="31"/>
  <c r="F255" i="31"/>
  <c r="F161" i="23"/>
  <c r="F171" i="23"/>
  <c r="E191" i="23"/>
  <c r="F225" i="23"/>
  <c r="E96" i="26"/>
  <c r="F134" i="27"/>
  <c r="E158" i="27"/>
  <c r="E192" i="27"/>
  <c r="F202" i="27"/>
  <c r="E244" i="27"/>
  <c r="E149" i="30"/>
  <c r="F159" i="30"/>
  <c r="F193" i="30"/>
  <c r="E203" i="30"/>
  <c r="F159" i="31"/>
  <c r="F183" i="31"/>
  <c r="F207" i="31"/>
  <c r="F237" i="31"/>
  <c r="F67" i="23"/>
  <c r="E153" i="23"/>
  <c r="E181" i="23"/>
  <c r="F191" i="23"/>
  <c r="E201" i="23"/>
  <c r="E209" i="23"/>
  <c r="E249" i="23"/>
  <c r="F96" i="26"/>
  <c r="E100" i="27"/>
  <c r="E124" i="27"/>
  <c r="F158" i="27"/>
  <c r="E182" i="27"/>
  <c r="F192" i="27"/>
  <c r="E236" i="27"/>
  <c r="F244" i="27"/>
  <c r="F149" i="30"/>
  <c r="F203" i="30"/>
  <c r="E221" i="30"/>
  <c r="E133" i="23"/>
  <c r="E143" i="23"/>
  <c r="F153" i="23"/>
  <c r="F181" i="23"/>
  <c r="F201" i="23"/>
  <c r="F209" i="23"/>
  <c r="F100" i="27"/>
  <c r="F124" i="27"/>
  <c r="F182" i="27"/>
  <c r="F236" i="27"/>
  <c r="F236" i="28"/>
  <c r="E149" i="31"/>
  <c r="E173" i="31"/>
  <c r="E197" i="31"/>
  <c r="E123" i="23"/>
  <c r="F133" i="23"/>
  <c r="F143" i="23"/>
  <c r="E233" i="23"/>
  <c r="E148" i="27"/>
  <c r="E172" i="27"/>
  <c r="E254" i="27"/>
  <c r="F192" i="28"/>
  <c r="F58" i="29"/>
  <c r="E141" i="30"/>
  <c r="F183" i="30"/>
  <c r="F149" i="31"/>
  <c r="F173" i="31"/>
  <c r="F197" i="31"/>
  <c r="F92" i="28"/>
  <c r="F111" i="32"/>
  <c r="E109" i="24"/>
  <c r="F243" i="24"/>
  <c r="F159" i="32"/>
  <c r="F231" i="32"/>
  <c r="E201" i="24"/>
  <c r="F201" i="24"/>
  <c r="E253" i="24"/>
  <c r="E206" i="28"/>
  <c r="E157" i="24"/>
  <c r="F196" i="28"/>
  <c r="F206" i="28"/>
  <c r="E250" i="28"/>
  <c r="E72" i="30"/>
  <c r="E255" i="32"/>
  <c r="E185" i="24"/>
  <c r="F250" i="28"/>
  <c r="F245" i="32"/>
  <c r="F185" i="24"/>
  <c r="F213" i="32"/>
  <c r="F229" i="24"/>
  <c r="E237" i="32"/>
  <c r="E144" i="28"/>
  <c r="F244" i="28"/>
  <c r="E203" i="32"/>
  <c r="F109" i="24"/>
  <c r="E171" i="24"/>
  <c r="F253" i="24"/>
  <c r="F144" i="28"/>
  <c r="E154" i="28"/>
  <c r="E216" i="28"/>
  <c r="F193" i="32"/>
  <c r="F203" i="32"/>
  <c r="E119" i="24"/>
  <c r="E129" i="24"/>
  <c r="E137" i="24"/>
  <c r="F171" i="24"/>
  <c r="E239" i="24"/>
  <c r="E71" i="26"/>
  <c r="F106" i="28"/>
  <c r="F154" i="28"/>
  <c r="E164" i="28"/>
  <c r="E172" i="28"/>
  <c r="F216" i="28"/>
  <c r="E131" i="32"/>
  <c r="E80" i="22"/>
  <c r="F119" i="24"/>
  <c r="F129" i="24"/>
  <c r="F137" i="24"/>
  <c r="E147" i="24"/>
  <c r="E195" i="24"/>
  <c r="E209" i="24"/>
  <c r="E225" i="24"/>
  <c r="F239" i="24"/>
  <c r="F164" i="28"/>
  <c r="F172" i="28"/>
  <c r="E182" i="28"/>
  <c r="E226" i="28"/>
  <c r="F147" i="24"/>
  <c r="F195" i="24"/>
  <c r="F209" i="24"/>
  <c r="F225" i="24"/>
  <c r="F182" i="28"/>
  <c r="E192" i="28"/>
  <c r="F226" i="28"/>
  <c r="E236" i="28"/>
  <c r="E244" i="28"/>
  <c r="E245" i="32"/>
  <c r="F157" i="24"/>
  <c r="F181" i="24"/>
  <c r="E249" i="24"/>
  <c r="E202" i="28"/>
  <c r="E254" i="28"/>
  <c r="F108" i="31"/>
  <c r="E207" i="32"/>
  <c r="E227" i="32"/>
  <c r="F237" i="32"/>
  <c r="F255" i="32"/>
  <c r="E105" i="24"/>
  <c r="E233" i="24"/>
  <c r="F249" i="24"/>
  <c r="F202" i="28"/>
  <c r="F254" i="28"/>
  <c r="E189" i="32"/>
  <c r="F207" i="32"/>
  <c r="F227" i="32"/>
  <c r="F105" i="24"/>
  <c r="E167" i="24"/>
  <c r="E219" i="24"/>
  <c r="F233" i="24"/>
  <c r="E140" i="28"/>
  <c r="F148" i="28"/>
  <c r="E179" i="32"/>
  <c r="F189" i="32"/>
  <c r="E197" i="32"/>
  <c r="E204" i="4"/>
  <c r="E92" i="23"/>
  <c r="E113" i="24"/>
  <c r="E123" i="24"/>
  <c r="F167" i="24"/>
  <c r="E191" i="24"/>
  <c r="E205" i="24"/>
  <c r="F219" i="24"/>
  <c r="E110" i="28"/>
  <c r="E130" i="28"/>
  <c r="F140" i="28"/>
  <c r="E158" i="28"/>
  <c r="E212" i="28"/>
  <c r="F179" i="32"/>
  <c r="E95" i="24"/>
  <c r="F113" i="24"/>
  <c r="F123" i="24"/>
  <c r="E133" i="24"/>
  <c r="F191" i="24"/>
  <c r="F205" i="24"/>
  <c r="F110" i="28"/>
  <c r="F158" i="28"/>
  <c r="E168" i="28"/>
  <c r="F212" i="28"/>
  <c r="E220" i="28"/>
  <c r="E208" i="4"/>
  <c r="F95" i="24"/>
  <c r="F133" i="24"/>
  <c r="E143" i="24"/>
  <c r="E177" i="24"/>
  <c r="E243" i="24"/>
  <c r="E257" i="24"/>
  <c r="F168" i="28"/>
  <c r="E178" i="28"/>
  <c r="F220" i="28"/>
  <c r="E230" i="28"/>
  <c r="F143" i="24"/>
  <c r="F177" i="24"/>
  <c r="F178" i="28"/>
  <c r="E188" i="28"/>
  <c r="F230" i="28"/>
  <c r="E240" i="28"/>
  <c r="E221" i="32"/>
  <c r="E67" i="24"/>
  <c r="F67" i="24"/>
  <c r="E153" i="24"/>
  <c r="E229" i="24"/>
  <c r="F188" i="28"/>
  <c r="E196" i="28"/>
  <c r="F240" i="28"/>
  <c r="E111" i="32"/>
  <c r="F221" i="32"/>
  <c r="E231" i="32"/>
  <c r="E251" i="32"/>
  <c r="E82" i="29"/>
  <c r="E97" i="31"/>
  <c r="F97" i="31"/>
  <c r="F125" i="31"/>
  <c r="F111" i="31"/>
  <c r="E58" i="30"/>
  <c r="F58" i="30"/>
  <c r="F86" i="29"/>
  <c r="E101" i="31"/>
  <c r="F101" i="31"/>
  <c r="E145" i="31"/>
  <c r="F117" i="31"/>
  <c r="F145" i="31"/>
  <c r="F135" i="31"/>
  <c r="F200" i="22"/>
  <c r="E137" i="26"/>
  <c r="E81" i="28"/>
  <c r="E129" i="26"/>
  <c r="E176" i="22"/>
  <c r="E252" i="22"/>
  <c r="F176" i="22"/>
  <c r="E238" i="22"/>
  <c r="F252" i="22"/>
  <c r="F129" i="26"/>
  <c r="E230" i="30"/>
  <c r="E59" i="22"/>
  <c r="E184" i="22"/>
  <c r="E208" i="22"/>
  <c r="E224" i="22"/>
  <c r="F238" i="22"/>
  <c r="E219" i="26"/>
  <c r="F230" i="30"/>
  <c r="F59" i="22"/>
  <c r="E142" i="22"/>
  <c r="F184" i="22"/>
  <c r="F208" i="22"/>
  <c r="F224" i="22"/>
  <c r="F219" i="26"/>
  <c r="F142" i="22"/>
  <c r="E152" i="22"/>
  <c r="F253" i="26"/>
  <c r="E94" i="22"/>
  <c r="F152" i="22"/>
  <c r="E160" i="22"/>
  <c r="E194" i="22"/>
  <c r="E67" i="26"/>
  <c r="F99" i="26"/>
  <c r="F160" i="22"/>
  <c r="F194" i="22"/>
  <c r="E232" i="22"/>
  <c r="E248" i="22"/>
  <c r="F67" i="26"/>
  <c r="F164" i="30"/>
  <c r="E218" i="22"/>
  <c r="F232" i="22"/>
  <c r="F248" i="22"/>
  <c r="E170" i="22"/>
  <c r="E204" i="22"/>
  <c r="F218" i="22"/>
  <c r="E195" i="26"/>
  <c r="E205" i="26"/>
  <c r="E239" i="26"/>
  <c r="E180" i="22"/>
  <c r="F204" i="22"/>
  <c r="F195" i="26"/>
  <c r="E108" i="22"/>
  <c r="E118" i="22"/>
  <c r="E128" i="22"/>
  <c r="E136" i="22"/>
  <c r="F180" i="22"/>
  <c r="E256" i="22"/>
  <c r="E249" i="26"/>
  <c r="F108" i="22"/>
  <c r="F118" i="22"/>
  <c r="F128" i="22"/>
  <c r="E242" i="22"/>
  <c r="F256" i="22"/>
  <c r="F249" i="26"/>
  <c r="E228" i="22"/>
  <c r="F242" i="22"/>
  <c r="E190" i="22"/>
  <c r="E214" i="22"/>
  <c r="F228" i="22"/>
  <c r="E157" i="26"/>
  <c r="F177" i="26"/>
  <c r="E233" i="26"/>
  <c r="E257" i="26"/>
  <c r="E254" i="30"/>
  <c r="F146" i="22"/>
  <c r="F156" i="22"/>
  <c r="E166" i="22"/>
  <c r="F190" i="22"/>
  <c r="F214" i="22"/>
  <c r="F157" i="26"/>
  <c r="F167" i="26"/>
  <c r="F233" i="26"/>
  <c r="F166" i="22"/>
  <c r="E200" i="22"/>
  <c r="F92" i="30"/>
  <c r="E85" i="22"/>
  <c r="F96" i="24"/>
  <c r="F106" i="24"/>
  <c r="E144" i="24"/>
  <c r="F158" i="24"/>
  <c r="F111" i="28"/>
  <c r="E121" i="28"/>
  <c r="E173" i="28"/>
  <c r="E189" i="28"/>
  <c r="F203" i="28"/>
  <c r="F255" i="28"/>
  <c r="E94" i="32"/>
  <c r="E108" i="32"/>
  <c r="F118" i="32"/>
  <c r="F142" i="32"/>
  <c r="E166" i="32"/>
  <c r="F85" i="22"/>
  <c r="E130" i="24"/>
  <c r="F144" i="24"/>
  <c r="F121" i="28"/>
  <c r="E159" i="28"/>
  <c r="F173" i="28"/>
  <c r="F189" i="28"/>
  <c r="E62" i="30"/>
  <c r="F108" i="32"/>
  <c r="F166" i="32"/>
  <c r="F130" i="24"/>
  <c r="E65" i="27"/>
  <c r="E145" i="28"/>
  <c r="F159" i="28"/>
  <c r="F62" i="30"/>
  <c r="E83" i="30"/>
  <c r="E156" i="32"/>
  <c r="E252" i="32"/>
  <c r="E182" i="24"/>
  <c r="F65" i="27"/>
  <c r="F145" i="28"/>
  <c r="E227" i="28"/>
  <c r="F83" i="30"/>
  <c r="E59" i="32"/>
  <c r="E132" i="32"/>
  <c r="F156" i="32"/>
  <c r="E228" i="32"/>
  <c r="F252" i="32"/>
  <c r="E116" i="24"/>
  <c r="E61" i="26"/>
  <c r="E131" i="28"/>
  <c r="E197" i="28"/>
  <c r="E213" i="28"/>
  <c r="F227" i="28"/>
  <c r="F59" i="32"/>
  <c r="F132" i="32"/>
  <c r="E194" i="32"/>
  <c r="F228" i="32"/>
  <c r="E238" i="32"/>
  <c r="E100" i="24"/>
  <c r="F116" i="24"/>
  <c r="E154" i="24"/>
  <c r="F168" i="24"/>
  <c r="F61" i="26"/>
  <c r="E97" i="28"/>
  <c r="E107" i="28"/>
  <c r="F131" i="28"/>
  <c r="E183" i="28"/>
  <c r="F197" i="28"/>
  <c r="F213" i="28"/>
  <c r="E251" i="28"/>
  <c r="E98" i="32"/>
  <c r="E122" i="32"/>
  <c r="E146" i="32"/>
  <c r="F194" i="32"/>
  <c r="F238" i="32"/>
  <c r="E89" i="22"/>
  <c r="F100" i="24"/>
  <c r="E124" i="24"/>
  <c r="E140" i="24"/>
  <c r="F154" i="24"/>
  <c r="F97" i="28"/>
  <c r="F107" i="28"/>
  <c r="E169" i="28"/>
  <c r="F183" i="28"/>
  <c r="F251" i="28"/>
  <c r="F98" i="32"/>
  <c r="F122" i="32"/>
  <c r="F146" i="32"/>
  <c r="E204" i="32"/>
  <c r="E214" i="32"/>
  <c r="E81" i="22"/>
  <c r="F89" i="22"/>
  <c r="E92" i="24"/>
  <c r="F124" i="24"/>
  <c r="F140" i="24"/>
  <c r="E82" i="26"/>
  <c r="E155" i="28"/>
  <c r="F169" i="28"/>
  <c r="E170" i="32"/>
  <c r="F204" i="32"/>
  <c r="F214" i="32"/>
  <c r="E64" i="22"/>
  <c r="F81" i="22"/>
  <c r="F92" i="24"/>
  <c r="F82" i="26"/>
  <c r="E117" i="28"/>
  <c r="E141" i="28"/>
  <c r="F155" i="28"/>
  <c r="E221" i="28"/>
  <c r="E237" i="28"/>
  <c r="E87" i="30"/>
  <c r="E112" i="32"/>
  <c r="F170" i="32"/>
  <c r="E180" i="32"/>
  <c r="E248" i="32"/>
  <c r="F64" i="22"/>
  <c r="E110" i="24"/>
  <c r="E58" i="27"/>
  <c r="F117" i="28"/>
  <c r="F141" i="28"/>
  <c r="E207" i="28"/>
  <c r="F221" i="28"/>
  <c r="F237" i="28"/>
  <c r="F87" i="30"/>
  <c r="F112" i="32"/>
  <c r="E160" i="32"/>
  <c r="F180" i="32"/>
  <c r="E224" i="32"/>
  <c r="F248" i="32"/>
  <c r="E134" i="24"/>
  <c r="F148" i="24"/>
  <c r="F164" i="24"/>
  <c r="E101" i="28"/>
  <c r="F125" i="28"/>
  <c r="E149" i="28"/>
  <c r="E179" i="28"/>
  <c r="F193" i="28"/>
  <c r="F245" i="28"/>
  <c r="F190" i="32"/>
  <c r="F134" i="24"/>
  <c r="F101" i="28"/>
  <c r="F149" i="28"/>
  <c r="E165" i="28"/>
  <c r="F179" i="28"/>
  <c r="E128" i="32"/>
  <c r="F152" i="32"/>
  <c r="E256" i="32"/>
  <c r="E68" i="24"/>
  <c r="E86" i="26"/>
  <c r="E135" i="28"/>
  <c r="F165" i="28"/>
  <c r="E231" i="28"/>
  <c r="F128" i="32"/>
  <c r="E242" i="32"/>
  <c r="F256" i="32"/>
  <c r="F68" i="24"/>
  <c r="E120" i="24"/>
  <c r="E172" i="24"/>
  <c r="F86" i="26"/>
  <c r="E93" i="28"/>
  <c r="F135" i="28"/>
  <c r="E217" i="28"/>
  <c r="F231" i="28"/>
  <c r="E176" i="32"/>
  <c r="E208" i="32"/>
  <c r="E218" i="32"/>
  <c r="F242" i="32"/>
  <c r="E72" i="22"/>
  <c r="E61" i="22"/>
  <c r="F72" i="22"/>
  <c r="E119" i="32"/>
  <c r="F213" i="25"/>
  <c r="E218" i="29"/>
  <c r="F220" i="4"/>
  <c r="F218" i="29"/>
  <c r="E217" i="25"/>
  <c r="F83" i="31"/>
  <c r="F217" i="25"/>
  <c r="E232" i="29"/>
  <c r="E220" i="4"/>
  <c r="F232" i="29"/>
  <c r="E212" i="4"/>
  <c r="E216" i="4"/>
  <c r="F212" i="4"/>
  <c r="F216" i="4"/>
  <c r="E214" i="29"/>
  <c r="E213" i="25"/>
  <c r="E72" i="29"/>
  <c r="E68" i="27"/>
  <c r="F72" i="29"/>
  <c r="F68" i="27"/>
  <c r="E123" i="32"/>
  <c r="E105" i="32"/>
  <c r="F123" i="32"/>
  <c r="F69" i="32"/>
  <c r="F105" i="32"/>
  <c r="E133" i="32"/>
  <c r="F133" i="32"/>
  <c r="E67" i="23"/>
  <c r="F65" i="30"/>
  <c r="F119" i="32"/>
  <c r="E129" i="32"/>
  <c r="F137" i="32"/>
  <c r="F129" i="32"/>
  <c r="E71" i="25"/>
  <c r="F71" i="25"/>
  <c r="F248" i="27"/>
  <c r="F231" i="23"/>
  <c r="E232" i="27"/>
  <c r="E213" i="23"/>
  <c r="F251" i="23"/>
  <c r="E183" i="23"/>
  <c r="F213" i="23"/>
  <c r="E208" i="27"/>
  <c r="F232" i="27"/>
  <c r="E169" i="23"/>
  <c r="F183" i="23"/>
  <c r="E245" i="23"/>
  <c r="F208" i="27"/>
  <c r="F169" i="23"/>
  <c r="E207" i="23"/>
  <c r="E227" i="23"/>
  <c r="F245" i="23"/>
  <c r="D247" i="23"/>
  <c r="M241" i="33" s="1"/>
  <c r="F190" i="27"/>
  <c r="E200" i="27"/>
  <c r="E242" i="27"/>
  <c r="E193" i="23"/>
  <c r="F207" i="23"/>
  <c r="F227" i="23"/>
  <c r="D223" i="23"/>
  <c r="M217" i="33" s="1"/>
  <c r="F200" i="27"/>
  <c r="F242" i="27"/>
  <c r="F193" i="23"/>
  <c r="D187" i="23"/>
  <c r="M181" i="33" s="1"/>
  <c r="E218" i="27"/>
  <c r="E256" i="27"/>
  <c r="E221" i="23"/>
  <c r="F218" i="27"/>
  <c r="E228" i="27"/>
  <c r="F256" i="27"/>
  <c r="E155" i="23"/>
  <c r="E179" i="23"/>
  <c r="F221" i="23"/>
  <c r="F228" i="27"/>
  <c r="F155" i="23"/>
  <c r="E165" i="23"/>
  <c r="F179" i="23"/>
  <c r="E241" i="23"/>
  <c r="F165" i="23"/>
  <c r="E203" i="23"/>
  <c r="F241" i="23"/>
  <c r="F203" i="23"/>
  <c r="E189" i="23"/>
  <c r="E255" i="23"/>
  <c r="E238" i="27"/>
  <c r="E252" i="27"/>
  <c r="F97" i="23"/>
  <c r="E173" i="23"/>
  <c r="F189" i="23"/>
  <c r="E217" i="23"/>
  <c r="E237" i="23"/>
  <c r="F255" i="23"/>
  <c r="F238" i="27"/>
  <c r="F252" i="27"/>
  <c r="F173" i="23"/>
  <c r="F217" i="23"/>
  <c r="F237" i="23"/>
  <c r="E214" i="27"/>
  <c r="E149" i="23"/>
  <c r="E197" i="23"/>
  <c r="F214" i="27"/>
  <c r="E224" i="27"/>
  <c r="F197" i="23"/>
  <c r="E231" i="23"/>
  <c r="E251" i="23"/>
  <c r="F224" i="27"/>
  <c r="E248" i="27"/>
  <c r="E95" i="4"/>
  <c r="F147" i="4"/>
  <c r="F171" i="4"/>
  <c r="E89" i="23"/>
  <c r="E216" i="25"/>
  <c r="F226" i="25"/>
  <c r="E236" i="25"/>
  <c r="F254" i="25"/>
  <c r="E58" i="28"/>
  <c r="F107" i="29"/>
  <c r="F131" i="29"/>
  <c r="F155" i="29"/>
  <c r="F179" i="29"/>
  <c r="F203" i="29"/>
  <c r="F251" i="29"/>
  <c r="F89" i="23"/>
  <c r="E110" i="25"/>
  <c r="E134" i="25"/>
  <c r="E158" i="25"/>
  <c r="E182" i="25"/>
  <c r="E206" i="25"/>
  <c r="F216" i="25"/>
  <c r="F58" i="28"/>
  <c r="E99" i="4"/>
  <c r="E209" i="4"/>
  <c r="F110" i="25"/>
  <c r="F134" i="25"/>
  <c r="F158" i="25"/>
  <c r="F182" i="25"/>
  <c r="F206" i="25"/>
  <c r="E97" i="29"/>
  <c r="E121" i="29"/>
  <c r="E145" i="29"/>
  <c r="E169" i="29"/>
  <c r="E193" i="29"/>
  <c r="F99" i="4"/>
  <c r="F97" i="29"/>
  <c r="F121" i="29"/>
  <c r="F145" i="29"/>
  <c r="F169" i="29"/>
  <c r="F193" i="29"/>
  <c r="F95" i="4"/>
  <c r="F105" i="4"/>
  <c r="E81" i="23"/>
  <c r="E100" i="25"/>
  <c r="E124" i="25"/>
  <c r="E148" i="25"/>
  <c r="E172" i="25"/>
  <c r="E196" i="25"/>
  <c r="E217" i="29"/>
  <c r="F109" i="4"/>
  <c r="E105" i="4"/>
  <c r="E123" i="4"/>
  <c r="E171" i="4"/>
  <c r="F81" i="23"/>
  <c r="F100" i="25"/>
  <c r="F124" i="25"/>
  <c r="F148" i="25"/>
  <c r="F172" i="25"/>
  <c r="F196" i="25"/>
  <c r="E82" i="27"/>
  <c r="E111" i="29"/>
  <c r="E135" i="29"/>
  <c r="E159" i="29"/>
  <c r="E183" i="29"/>
  <c r="E207" i="29"/>
  <c r="F217" i="29"/>
  <c r="E227" i="29"/>
  <c r="E109" i="4"/>
  <c r="F137" i="4"/>
  <c r="E147" i="4"/>
  <c r="F185" i="4"/>
  <c r="E60" i="22"/>
  <c r="F82" i="27"/>
  <c r="F111" i="29"/>
  <c r="F135" i="29"/>
  <c r="F159" i="29"/>
  <c r="F183" i="29"/>
  <c r="F207" i="29"/>
  <c r="F227" i="29"/>
  <c r="E237" i="29"/>
  <c r="E245" i="29"/>
  <c r="F119" i="4"/>
  <c r="F129" i="4"/>
  <c r="E119" i="4"/>
  <c r="F133" i="4"/>
  <c r="F161" i="4"/>
  <c r="F60" i="22"/>
  <c r="E230" i="25"/>
  <c r="E250" i="25"/>
  <c r="F237" i="29"/>
  <c r="F245" i="29"/>
  <c r="E255" i="29"/>
  <c r="F143" i="4"/>
  <c r="E129" i="4"/>
  <c r="F157" i="4"/>
  <c r="E92" i="25"/>
  <c r="E116" i="25"/>
  <c r="E140" i="25"/>
  <c r="E164" i="25"/>
  <c r="E188" i="25"/>
  <c r="E212" i="25"/>
  <c r="E220" i="25"/>
  <c r="F230" i="25"/>
  <c r="F250" i="25"/>
  <c r="E101" i="29"/>
  <c r="E125" i="29"/>
  <c r="E149" i="29"/>
  <c r="E173" i="29"/>
  <c r="E197" i="29"/>
  <c r="F255" i="29"/>
  <c r="F92" i="25"/>
  <c r="F116" i="25"/>
  <c r="F140" i="25"/>
  <c r="F164" i="25"/>
  <c r="F188" i="25"/>
  <c r="F212" i="25"/>
  <c r="F220" i="25"/>
  <c r="F101" i="29"/>
  <c r="F125" i="29"/>
  <c r="F149" i="29"/>
  <c r="F173" i="29"/>
  <c r="F197" i="29"/>
  <c r="E167" i="4"/>
  <c r="F113" i="4"/>
  <c r="F85" i="23"/>
  <c r="E106" i="25"/>
  <c r="E130" i="25"/>
  <c r="E154" i="25"/>
  <c r="E178" i="25"/>
  <c r="E202" i="25"/>
  <c r="E86" i="27"/>
  <c r="F209" i="4"/>
  <c r="F106" i="25"/>
  <c r="F130" i="25"/>
  <c r="F154" i="25"/>
  <c r="F178" i="25"/>
  <c r="F202" i="25"/>
  <c r="F86" i="27"/>
  <c r="E93" i="29"/>
  <c r="E117" i="29"/>
  <c r="E141" i="29"/>
  <c r="E165" i="29"/>
  <c r="E189" i="29"/>
  <c r="E213" i="29"/>
  <c r="E221" i="29"/>
  <c r="E181" i="4"/>
  <c r="F93" i="29"/>
  <c r="F117" i="29"/>
  <c r="F141" i="29"/>
  <c r="F165" i="29"/>
  <c r="F189" i="29"/>
  <c r="F213" i="29"/>
  <c r="F221" i="29"/>
  <c r="E231" i="29"/>
  <c r="E113" i="4"/>
  <c r="E133" i="4"/>
  <c r="E157" i="4"/>
  <c r="E96" i="25"/>
  <c r="E120" i="25"/>
  <c r="E144" i="25"/>
  <c r="E168" i="25"/>
  <c r="E192" i="25"/>
  <c r="E244" i="25"/>
  <c r="F231" i="29"/>
  <c r="E241" i="29"/>
  <c r="F123" i="4"/>
  <c r="E137" i="4"/>
  <c r="E161" i="4"/>
  <c r="F96" i="25"/>
  <c r="F120" i="25"/>
  <c r="F144" i="25"/>
  <c r="F168" i="25"/>
  <c r="F192" i="25"/>
  <c r="E226" i="25"/>
  <c r="F244" i="25"/>
  <c r="E254" i="25"/>
  <c r="E107" i="29"/>
  <c r="E131" i="29"/>
  <c r="E155" i="29"/>
  <c r="E179" i="29"/>
  <c r="E203" i="29"/>
  <c r="F241" i="29"/>
  <c r="E251" i="29"/>
  <c r="E71" i="23"/>
  <c r="E65" i="28"/>
  <c r="F71" i="23"/>
  <c r="F65" i="28"/>
  <c r="E64" i="23"/>
  <c r="F64" i="23"/>
  <c r="E61" i="27"/>
  <c r="F61" i="27"/>
  <c r="E72" i="27"/>
  <c r="F72" i="27"/>
  <c r="E194" i="27"/>
  <c r="E215" i="31"/>
  <c r="F204" i="27"/>
  <c r="E83" i="31"/>
  <c r="E62" i="31"/>
  <c r="E66" i="32"/>
  <c r="E180" i="4"/>
  <c r="E67" i="32"/>
  <c r="E178" i="29"/>
  <c r="E61" i="31"/>
  <c r="F202" i="29"/>
  <c r="F61" i="31"/>
  <c r="F82" i="31"/>
  <c r="E68" i="29"/>
  <c r="F185" i="25"/>
  <c r="F68" i="29"/>
  <c r="E216" i="29"/>
  <c r="F209" i="25"/>
  <c r="F252" i="4"/>
  <c r="E71" i="27"/>
  <c r="E70" i="22"/>
  <c r="F71" i="27"/>
  <c r="F70" i="22"/>
  <c r="F60" i="26"/>
  <c r="E63" i="23"/>
  <c r="F119" i="25"/>
  <c r="E64" i="27"/>
  <c r="F63" i="23"/>
  <c r="E67" i="25"/>
  <c r="E143" i="25"/>
  <c r="F64" i="27"/>
  <c r="F67" i="25"/>
  <c r="E72" i="31"/>
  <c r="F213" i="4"/>
  <c r="E152" i="27"/>
  <c r="F153" i="28"/>
  <c r="F152" i="27"/>
  <c r="E180" i="24"/>
  <c r="F180" i="24"/>
  <c r="E194" i="24"/>
  <c r="F176" i="27"/>
  <c r="F194" i="27"/>
  <c r="E257" i="28"/>
  <c r="E204" i="27"/>
  <c r="F257" i="28"/>
  <c r="D247" i="28"/>
  <c r="R241" i="33" s="1"/>
  <c r="F201" i="28"/>
  <c r="E215" i="28"/>
  <c r="E242" i="24"/>
  <c r="E170" i="27"/>
  <c r="E180" i="27"/>
  <c r="E190" i="27"/>
  <c r="E195" i="31"/>
  <c r="F241" i="4"/>
  <c r="E231" i="4"/>
  <c r="E251" i="4"/>
  <c r="F228" i="25"/>
  <c r="F101" i="4"/>
  <c r="F70" i="1"/>
  <c r="F139" i="1"/>
  <c r="F207" i="4"/>
  <c r="F83" i="22"/>
  <c r="F104" i="24"/>
  <c r="E99" i="26"/>
  <c r="F205" i="26"/>
  <c r="E195" i="28"/>
  <c r="D223" i="28"/>
  <c r="R217" i="33" s="1"/>
  <c r="F131" i="32"/>
  <c r="E133" i="28"/>
  <c r="F195" i="28"/>
  <c r="E144" i="31"/>
  <c r="F173" i="4"/>
  <c r="F94" i="22"/>
  <c r="F136" i="22"/>
  <c r="F70" i="23"/>
  <c r="F152" i="23"/>
  <c r="F176" i="24"/>
  <c r="E224" i="24"/>
  <c r="D163" i="24"/>
  <c r="N157" i="33" s="1"/>
  <c r="E84" i="25"/>
  <c r="F71" i="26"/>
  <c r="E243" i="26"/>
  <c r="F257" i="26"/>
  <c r="E229" i="27"/>
  <c r="F133" i="28"/>
  <c r="F121" i="4"/>
  <c r="E104" i="22"/>
  <c r="E112" i="22"/>
  <c r="F170" i="22"/>
  <c r="E160" i="23"/>
  <c r="E190" i="23"/>
  <c r="F70" i="24"/>
  <c r="F224" i="24"/>
  <c r="E238" i="24"/>
  <c r="D139" i="24"/>
  <c r="N133" i="33" s="1"/>
  <c r="E229" i="26"/>
  <c r="F243" i="26"/>
  <c r="F229" i="27"/>
  <c r="E257" i="27"/>
  <c r="E68" i="28"/>
  <c r="E96" i="28"/>
  <c r="E120" i="28"/>
  <c r="E148" i="28"/>
  <c r="E124" i="30"/>
  <c r="F206" i="30"/>
  <c r="E107" i="32"/>
  <c r="F173" i="32"/>
  <c r="F160" i="24"/>
  <c r="F87" i="4"/>
  <c r="F104" i="22"/>
  <c r="F112" i="22"/>
  <c r="E146" i="22"/>
  <c r="F98" i="23"/>
  <c r="E108" i="23"/>
  <c r="E118" i="23"/>
  <c r="F160" i="23"/>
  <c r="E142" i="24"/>
  <c r="D127" i="24"/>
  <c r="N121" i="33" s="1"/>
  <c r="E191" i="26"/>
  <c r="E215" i="26"/>
  <c r="F229" i="26"/>
  <c r="F171" i="27"/>
  <c r="F68" i="28"/>
  <c r="F96" i="28"/>
  <c r="E106" i="28"/>
  <c r="F120" i="28"/>
  <c r="E134" i="28"/>
  <c r="E239" i="28"/>
  <c r="E110" i="30"/>
  <c r="F124" i="30"/>
  <c r="F168" i="30"/>
  <c r="E178" i="30"/>
  <c r="F107" i="32"/>
  <c r="E125" i="32"/>
  <c r="E122" i="22"/>
  <c r="F108" i="23"/>
  <c r="F118" i="23"/>
  <c r="E128" i="23"/>
  <c r="E63" i="24"/>
  <c r="E88" i="24"/>
  <c r="F142" i="24"/>
  <c r="E156" i="24"/>
  <c r="F191" i="26"/>
  <c r="F215" i="26"/>
  <c r="E177" i="28"/>
  <c r="F239" i="28"/>
  <c r="F153" i="29"/>
  <c r="E216" i="30"/>
  <c r="F92" i="31"/>
  <c r="E82" i="32"/>
  <c r="F125" i="32"/>
  <c r="F154" i="32"/>
  <c r="E155" i="4"/>
  <c r="E165" i="4"/>
  <c r="E87" i="4"/>
  <c r="E255" i="4"/>
  <c r="F122" i="22"/>
  <c r="F128" i="23"/>
  <c r="E136" i="23"/>
  <c r="F88" i="24"/>
  <c r="F156" i="24"/>
  <c r="F204" i="24"/>
  <c r="E218" i="24"/>
  <c r="E113" i="26"/>
  <c r="E143" i="26"/>
  <c r="F171" i="26"/>
  <c r="E181" i="26"/>
  <c r="F177" i="28"/>
  <c r="E140" i="30"/>
  <c r="E65" i="32"/>
  <c r="F82" i="32"/>
  <c r="F197" i="32"/>
  <c r="F255" i="4"/>
  <c r="E156" i="22"/>
  <c r="F136" i="23"/>
  <c r="E146" i="23"/>
  <c r="E136" i="24"/>
  <c r="F113" i="26"/>
  <c r="F143" i="26"/>
  <c r="E153" i="26"/>
  <c r="E201" i="26"/>
  <c r="E253" i="26"/>
  <c r="E60" i="27"/>
  <c r="E119" i="27"/>
  <c r="E215" i="27"/>
  <c r="E100" i="30"/>
  <c r="F140" i="30"/>
  <c r="F65" i="32"/>
  <c r="F155" i="32"/>
  <c r="E183" i="32"/>
  <c r="F203" i="4"/>
  <c r="F136" i="24"/>
  <c r="F201" i="26"/>
  <c r="F60" i="27"/>
  <c r="F215" i="27"/>
  <c r="E219" i="28"/>
  <c r="F100" i="30"/>
  <c r="E192" i="30"/>
  <c r="F145" i="32"/>
  <c r="F183" i="32"/>
  <c r="D175" i="24"/>
  <c r="N169" i="33" s="1"/>
  <c r="E169" i="4"/>
  <c r="E98" i="22"/>
  <c r="E132" i="22"/>
  <c r="F170" i="23"/>
  <c r="F184" i="23"/>
  <c r="E209" i="26"/>
  <c r="E225" i="26"/>
  <c r="F239" i="26"/>
  <c r="F109" i="27"/>
  <c r="F153" i="27"/>
  <c r="E201" i="27"/>
  <c r="E116" i="28"/>
  <c r="F130" i="28"/>
  <c r="F157" i="28"/>
  <c r="E171" i="28"/>
  <c r="F219" i="28"/>
  <c r="F192" i="30"/>
  <c r="E244" i="30"/>
  <c r="E135" i="32"/>
  <c r="E179" i="4"/>
  <c r="E241" i="4"/>
  <c r="F98" i="22"/>
  <c r="F132" i="22"/>
  <c r="E66" i="23"/>
  <c r="E200" i="24"/>
  <c r="F209" i="26"/>
  <c r="F225" i="26"/>
  <c r="F201" i="27"/>
  <c r="E92" i="28"/>
  <c r="F116" i="28"/>
  <c r="F116" i="30"/>
  <c r="F244" i="30"/>
  <c r="F135" i="32"/>
  <c r="F148" i="4"/>
  <c r="F189" i="25"/>
  <c r="E82" i="23"/>
  <c r="F119" i="1"/>
  <c r="E125" i="25"/>
  <c r="E120" i="4"/>
  <c r="E146" i="29"/>
  <c r="F180" i="29"/>
  <c r="E109" i="28"/>
  <c r="D223" i="32"/>
  <c r="V217" i="33" s="1"/>
  <c r="F109" i="28"/>
  <c r="E154" i="32"/>
  <c r="F196" i="32"/>
  <c r="E95" i="28"/>
  <c r="E254" i="32"/>
  <c r="E130" i="32"/>
  <c r="E178" i="32"/>
  <c r="F178" i="32"/>
  <c r="E226" i="32"/>
  <c r="F113" i="28"/>
  <c r="E116" i="32"/>
  <c r="F226" i="32"/>
  <c r="F116" i="32"/>
  <c r="F212" i="32"/>
  <c r="E121" i="30"/>
  <c r="F131" i="30"/>
  <c r="F121" i="30"/>
  <c r="E111" i="30"/>
  <c r="F111" i="30"/>
  <c r="E135" i="30"/>
  <c r="E58" i="29"/>
  <c r="F135" i="30"/>
  <c r="E61" i="28"/>
  <c r="E93" i="30"/>
  <c r="E125" i="30"/>
  <c r="E72" i="28"/>
  <c r="F93" i="30"/>
  <c r="F125" i="30"/>
  <c r="E117" i="30"/>
  <c r="F107" i="30"/>
  <c r="F117" i="30"/>
  <c r="E97" i="30"/>
  <c r="F251" i="4"/>
  <c r="E110" i="22"/>
  <c r="F124" i="22"/>
  <c r="F140" i="22"/>
  <c r="E86" i="24"/>
  <c r="F117" i="25"/>
  <c r="F101" i="26"/>
  <c r="E111" i="26"/>
  <c r="E169" i="26"/>
  <c r="F193" i="26"/>
  <c r="F83" i="28"/>
  <c r="F128" i="30"/>
  <c r="F180" i="30"/>
  <c r="E190" i="30"/>
  <c r="E70" i="31"/>
  <c r="F155" i="4"/>
  <c r="F217" i="4"/>
  <c r="E96" i="22"/>
  <c r="F110" i="22"/>
  <c r="E192" i="22"/>
  <c r="E72" i="24"/>
  <c r="F86" i="24"/>
  <c r="E256" i="25"/>
  <c r="F111" i="26"/>
  <c r="F169" i="26"/>
  <c r="E66" i="29"/>
  <c r="E94" i="30"/>
  <c r="E104" i="30"/>
  <c r="E146" i="30"/>
  <c r="F190" i="30"/>
  <c r="F165" i="4"/>
  <c r="E145" i="4"/>
  <c r="E197" i="4"/>
  <c r="F96" i="22"/>
  <c r="E178" i="22"/>
  <c r="F192" i="22"/>
  <c r="F72" i="24"/>
  <c r="F256" i="25"/>
  <c r="E145" i="26"/>
  <c r="E69" i="27"/>
  <c r="F66" i="29"/>
  <c r="E219" i="29"/>
  <c r="F94" i="30"/>
  <c r="F104" i="30"/>
  <c r="E112" i="30"/>
  <c r="F146" i="30"/>
  <c r="E88" i="32"/>
  <c r="E204" i="25"/>
  <c r="E121" i="26"/>
  <c r="F145" i="26"/>
  <c r="E179" i="26"/>
  <c r="F69" i="27"/>
  <c r="F167" i="29"/>
  <c r="F112" i="30"/>
  <c r="E156" i="30"/>
  <c r="E63" i="32"/>
  <c r="F88" i="32"/>
  <c r="E184" i="25"/>
  <c r="F169" i="4"/>
  <c r="E149" i="4"/>
  <c r="F68" i="22"/>
  <c r="E134" i="22"/>
  <c r="F148" i="22"/>
  <c r="F164" i="22"/>
  <c r="E58" i="25"/>
  <c r="F184" i="25"/>
  <c r="E194" i="25"/>
  <c r="D223" i="25"/>
  <c r="O217" i="33" s="1"/>
  <c r="F121" i="26"/>
  <c r="E155" i="26"/>
  <c r="F179" i="26"/>
  <c r="E122" i="30"/>
  <c r="F156" i="30"/>
  <c r="F63" i="32"/>
  <c r="E80" i="32"/>
  <c r="E203" i="4"/>
  <c r="E237" i="4"/>
  <c r="E120" i="22"/>
  <c r="F134" i="22"/>
  <c r="F58" i="25"/>
  <c r="E176" i="25"/>
  <c r="F194" i="25"/>
  <c r="E97" i="26"/>
  <c r="F155" i="26"/>
  <c r="E189" i="26"/>
  <c r="E87" i="28"/>
  <c r="F122" i="30"/>
  <c r="E166" i="30"/>
  <c r="F80" i="32"/>
  <c r="E148" i="22"/>
  <c r="F120" i="22"/>
  <c r="F176" i="25"/>
  <c r="F232" i="25"/>
  <c r="E242" i="25"/>
  <c r="F97" i="26"/>
  <c r="E131" i="26"/>
  <c r="F189" i="26"/>
  <c r="E62" i="28"/>
  <c r="F87" i="28"/>
  <c r="E132" i="30"/>
  <c r="F166" i="30"/>
  <c r="E207" i="4"/>
  <c r="E68" i="22"/>
  <c r="F97" i="4"/>
  <c r="F237" i="4"/>
  <c r="F69" i="22"/>
  <c r="E92" i="22"/>
  <c r="F106" i="22"/>
  <c r="E172" i="22"/>
  <c r="F166" i="25"/>
  <c r="F242" i="25"/>
  <c r="F131" i="26"/>
  <c r="E165" i="26"/>
  <c r="F62" i="28"/>
  <c r="F132" i="30"/>
  <c r="E176" i="30"/>
  <c r="E184" i="30"/>
  <c r="E164" i="22"/>
  <c r="F159" i="4"/>
  <c r="F125" i="4"/>
  <c r="F92" i="22"/>
  <c r="E158" i="22"/>
  <c r="F172" i="22"/>
  <c r="E82" i="24"/>
  <c r="E156" i="25"/>
  <c r="E107" i="26"/>
  <c r="E141" i="26"/>
  <c r="F165" i="26"/>
  <c r="E98" i="30"/>
  <c r="F176" i="30"/>
  <c r="F184" i="30"/>
  <c r="F179" i="4"/>
  <c r="F221" i="4"/>
  <c r="E69" i="22"/>
  <c r="E106" i="22"/>
  <c r="E101" i="4"/>
  <c r="E213" i="4"/>
  <c r="E144" i="22"/>
  <c r="F158" i="22"/>
  <c r="F82" i="24"/>
  <c r="F156" i="25"/>
  <c r="F107" i="26"/>
  <c r="F141" i="26"/>
  <c r="E173" i="26"/>
  <c r="E197" i="26"/>
  <c r="E59" i="30"/>
  <c r="F98" i="30"/>
  <c r="E108" i="30"/>
  <c r="E142" i="30"/>
  <c r="E217" i="4"/>
  <c r="F231" i="4"/>
  <c r="F100" i="22"/>
  <c r="F116" i="22"/>
  <c r="E182" i="22"/>
  <c r="F196" i="22"/>
  <c r="E218" i="25"/>
  <c r="F117" i="26"/>
  <c r="F125" i="26"/>
  <c r="E183" i="26"/>
  <c r="E118" i="30"/>
  <c r="F160" i="30"/>
  <c r="E84" i="32"/>
  <c r="F218" i="25"/>
  <c r="E93" i="26"/>
  <c r="F183" i="26"/>
  <c r="F118" i="30"/>
  <c r="F84" i="32"/>
  <c r="E62" i="22"/>
  <c r="F95" i="28"/>
  <c r="F99" i="29"/>
  <c r="E71" i="30"/>
  <c r="E85" i="30"/>
  <c r="E100" i="32"/>
  <c r="F130" i="32"/>
  <c r="E60" i="29"/>
  <c r="E123" i="29"/>
  <c r="F71" i="30"/>
  <c r="F85" i="30"/>
  <c r="E92" i="32"/>
  <c r="F100" i="32"/>
  <c r="E164" i="32"/>
  <c r="E206" i="32"/>
  <c r="E220" i="32"/>
  <c r="E83" i="23"/>
  <c r="E70" i="24"/>
  <c r="F118" i="24"/>
  <c r="E176" i="24"/>
  <c r="F218" i="24"/>
  <c r="E256" i="24"/>
  <c r="F204" i="25"/>
  <c r="E228" i="25"/>
  <c r="E84" i="26"/>
  <c r="E167" i="26"/>
  <c r="F181" i="26"/>
  <c r="E171" i="27"/>
  <c r="E209" i="27"/>
  <c r="F243" i="27"/>
  <c r="E60" i="28"/>
  <c r="E67" i="28"/>
  <c r="F81" i="28"/>
  <c r="E129" i="28"/>
  <c r="F171" i="28"/>
  <c r="F215" i="28"/>
  <c r="E233" i="28"/>
  <c r="E253" i="28"/>
  <c r="D211" i="28"/>
  <c r="F211" i="28" s="1"/>
  <c r="F60" i="29"/>
  <c r="F219" i="29"/>
  <c r="F110" i="30"/>
  <c r="E164" i="30"/>
  <c r="F178" i="30"/>
  <c r="F216" i="30"/>
  <c r="E68" i="32"/>
  <c r="F92" i="32"/>
  <c r="E124" i="32"/>
  <c r="F164" i="32"/>
  <c r="E172" i="32"/>
  <c r="F206" i="32"/>
  <c r="F220" i="32"/>
  <c r="F254" i="32"/>
  <c r="F107" i="4"/>
  <c r="F83" i="23"/>
  <c r="F84" i="26"/>
  <c r="F67" i="28"/>
  <c r="E89" i="28"/>
  <c r="F129" i="28"/>
  <c r="E147" i="28"/>
  <c r="E191" i="28"/>
  <c r="F233" i="28"/>
  <c r="F253" i="28"/>
  <c r="D199" i="28"/>
  <c r="E148" i="30"/>
  <c r="E134" i="31"/>
  <c r="F68" i="32"/>
  <c r="E110" i="32"/>
  <c r="F124" i="32"/>
  <c r="F172" i="32"/>
  <c r="E236" i="32"/>
  <c r="F183" i="4"/>
  <c r="E135" i="4"/>
  <c r="E173" i="4"/>
  <c r="E227" i="4"/>
  <c r="F94" i="23"/>
  <c r="F63" i="24"/>
  <c r="E98" i="24"/>
  <c r="E132" i="24"/>
  <c r="F194" i="24"/>
  <c r="F238" i="24"/>
  <c r="F84" i="25"/>
  <c r="E170" i="25"/>
  <c r="E252" i="25"/>
  <c r="E123" i="26"/>
  <c r="F137" i="26"/>
  <c r="F153" i="26"/>
  <c r="F195" i="27"/>
  <c r="E225" i="27"/>
  <c r="F89" i="28"/>
  <c r="E105" i="28"/>
  <c r="F147" i="28"/>
  <c r="F191" i="28"/>
  <c r="E209" i="28"/>
  <c r="D187" i="28"/>
  <c r="R181" i="33" s="1"/>
  <c r="E64" i="30"/>
  <c r="F72" i="30"/>
  <c r="E134" i="30"/>
  <c r="F148" i="30"/>
  <c r="E240" i="30"/>
  <c r="F254" i="30"/>
  <c r="F61" i="32"/>
  <c r="E93" i="32"/>
  <c r="F110" i="32"/>
  <c r="F236" i="32"/>
  <c r="F111" i="4"/>
  <c r="F189" i="4"/>
  <c r="E111" i="4"/>
  <c r="F227" i="4"/>
  <c r="E70" i="23"/>
  <c r="E112" i="23"/>
  <c r="E84" i="24"/>
  <c r="F98" i="24"/>
  <c r="E112" i="24"/>
  <c r="F132" i="24"/>
  <c r="E170" i="24"/>
  <c r="E214" i="24"/>
  <c r="E152" i="25"/>
  <c r="F170" i="25"/>
  <c r="E180" i="25"/>
  <c r="E214" i="25"/>
  <c r="F252" i="25"/>
  <c r="E109" i="26"/>
  <c r="F123" i="26"/>
  <c r="E181" i="27"/>
  <c r="F225" i="27"/>
  <c r="F105" i="28"/>
  <c r="E123" i="28"/>
  <c r="E167" i="28"/>
  <c r="F209" i="28"/>
  <c r="D175" i="28"/>
  <c r="C41" i="28" s="1"/>
  <c r="E137" i="29"/>
  <c r="F64" i="30"/>
  <c r="F134" i="30"/>
  <c r="E188" i="30"/>
  <c r="F240" i="30"/>
  <c r="F93" i="32"/>
  <c r="E148" i="32"/>
  <c r="E250" i="32"/>
  <c r="E117" i="4"/>
  <c r="F149" i="4"/>
  <c r="F84" i="24"/>
  <c r="F112" i="24"/>
  <c r="F170" i="24"/>
  <c r="F214" i="24"/>
  <c r="E232" i="24"/>
  <c r="E252" i="24"/>
  <c r="F142" i="25"/>
  <c r="F152" i="25"/>
  <c r="F180" i="25"/>
  <c r="F214" i="25"/>
  <c r="E95" i="26"/>
  <c r="F109" i="26"/>
  <c r="F181" i="27"/>
  <c r="F123" i="28"/>
  <c r="F167" i="28"/>
  <c r="E185" i="28"/>
  <c r="E229" i="28"/>
  <c r="E249" i="28"/>
  <c r="D163" i="28"/>
  <c r="R157" i="33" s="1"/>
  <c r="F137" i="29"/>
  <c r="E96" i="30"/>
  <c r="E120" i="30"/>
  <c r="E172" i="30"/>
  <c r="F188" i="30"/>
  <c r="E226" i="30"/>
  <c r="F216" i="31"/>
  <c r="E140" i="32"/>
  <c r="F148" i="32"/>
  <c r="E188" i="32"/>
  <c r="F250" i="32"/>
  <c r="E107" i="4"/>
  <c r="F83" i="4"/>
  <c r="F193" i="4"/>
  <c r="E189" i="4"/>
  <c r="E121" i="4"/>
  <c r="E190" i="24"/>
  <c r="F232" i="24"/>
  <c r="F252" i="24"/>
  <c r="D247" i="24"/>
  <c r="N241" i="33" s="1"/>
  <c r="E238" i="25"/>
  <c r="F95" i="26"/>
  <c r="E161" i="26"/>
  <c r="E177" i="26"/>
  <c r="E239" i="27"/>
  <c r="F257" i="27"/>
  <c r="E143" i="28"/>
  <c r="F185" i="28"/>
  <c r="F229" i="28"/>
  <c r="F249" i="28"/>
  <c r="D151" i="28"/>
  <c r="R145" i="33" s="1"/>
  <c r="F81" i="29"/>
  <c r="F181" i="29"/>
  <c r="E257" i="29"/>
  <c r="E81" i="30"/>
  <c r="F96" i="30"/>
  <c r="F120" i="30"/>
  <c r="E158" i="30"/>
  <c r="F172" i="30"/>
  <c r="E212" i="30"/>
  <c r="F226" i="30"/>
  <c r="E65" i="31"/>
  <c r="F140" i="32"/>
  <c r="E158" i="32"/>
  <c r="F188" i="32"/>
  <c r="E202" i="32"/>
  <c r="E216" i="32"/>
  <c r="E93" i="4"/>
  <c r="E66" i="22"/>
  <c r="E128" i="24"/>
  <c r="F190" i="24"/>
  <c r="E208" i="24"/>
  <c r="D235" i="24"/>
  <c r="N229" i="33" s="1"/>
  <c r="E190" i="25"/>
  <c r="E224" i="25"/>
  <c r="F238" i="25"/>
  <c r="E147" i="26"/>
  <c r="F161" i="26"/>
  <c r="E147" i="27"/>
  <c r="E191" i="27"/>
  <c r="E205" i="27"/>
  <c r="F239" i="27"/>
  <c r="D247" i="27"/>
  <c r="C47" i="27" s="1"/>
  <c r="F143" i="28"/>
  <c r="E161" i="28"/>
  <c r="E205" i="28"/>
  <c r="D139" i="28"/>
  <c r="R133" i="33" s="1"/>
  <c r="F81" i="30"/>
  <c r="E89" i="30"/>
  <c r="F106" i="30"/>
  <c r="F158" i="30"/>
  <c r="F212" i="30"/>
  <c r="F65" i="31"/>
  <c r="F196" i="31"/>
  <c r="E86" i="32"/>
  <c r="E120" i="32"/>
  <c r="F158" i="32"/>
  <c r="F202" i="32"/>
  <c r="F216" i="32"/>
  <c r="E244" i="32"/>
  <c r="F93" i="4"/>
  <c r="F131" i="4"/>
  <c r="E193" i="4"/>
  <c r="E125" i="4"/>
  <c r="F145" i="4"/>
  <c r="F197" i="4"/>
  <c r="F66" i="22"/>
  <c r="E59" i="24"/>
  <c r="E108" i="24"/>
  <c r="F128" i="24"/>
  <c r="E146" i="24"/>
  <c r="E166" i="24"/>
  <c r="F208" i="24"/>
  <c r="D223" i="24"/>
  <c r="F223" i="24" s="1"/>
  <c r="E88" i="25"/>
  <c r="F190" i="25"/>
  <c r="E200" i="25"/>
  <c r="E208" i="25"/>
  <c r="F224" i="25"/>
  <c r="E133" i="26"/>
  <c r="F147" i="26"/>
  <c r="E167" i="27"/>
  <c r="F191" i="27"/>
  <c r="F205" i="27"/>
  <c r="E219" i="27"/>
  <c r="E99" i="28"/>
  <c r="E119" i="28"/>
  <c r="F161" i="28"/>
  <c r="F205" i="28"/>
  <c r="E243" i="28"/>
  <c r="D127" i="28"/>
  <c r="R121" i="33" s="1"/>
  <c r="F89" i="30"/>
  <c r="E144" i="30"/>
  <c r="E196" i="30"/>
  <c r="E250" i="30"/>
  <c r="F110" i="31"/>
  <c r="E72" i="32"/>
  <c r="F86" i="32"/>
  <c r="E106" i="32"/>
  <c r="F120" i="32"/>
  <c r="E230" i="32"/>
  <c r="F244" i="32"/>
  <c r="F141" i="4"/>
  <c r="E131" i="4"/>
  <c r="E245" i="4"/>
  <c r="F59" i="24"/>
  <c r="E94" i="24"/>
  <c r="F108" i="24"/>
  <c r="F146" i="24"/>
  <c r="F166" i="24"/>
  <c r="E184" i="24"/>
  <c r="E228" i="24"/>
  <c r="E248" i="24"/>
  <c r="D211" i="24"/>
  <c r="N205" i="33" s="1"/>
  <c r="F200" i="25"/>
  <c r="F208" i="25"/>
  <c r="E248" i="25"/>
  <c r="E63" i="26"/>
  <c r="E80" i="26"/>
  <c r="E88" i="26"/>
  <c r="E119" i="26"/>
  <c r="F133" i="26"/>
  <c r="E157" i="27"/>
  <c r="F167" i="27"/>
  <c r="F219" i="27"/>
  <c r="E233" i="27"/>
  <c r="E253" i="27"/>
  <c r="E71" i="28"/>
  <c r="F99" i="28"/>
  <c r="F119" i="28"/>
  <c r="E137" i="28"/>
  <c r="E181" i="28"/>
  <c r="E225" i="28"/>
  <c r="F243" i="28"/>
  <c r="D115" i="28"/>
  <c r="R109" i="33" s="1"/>
  <c r="F144" i="30"/>
  <c r="E182" i="30"/>
  <c r="F196" i="30"/>
  <c r="E236" i="30"/>
  <c r="F250" i="30"/>
  <c r="F72" i="32"/>
  <c r="F106" i="32"/>
  <c r="E168" i="32"/>
  <c r="E182" i="32"/>
  <c r="F230" i="32"/>
  <c r="D103" i="24"/>
  <c r="N97" i="33" s="1"/>
  <c r="E141" i="4"/>
  <c r="F135" i="4"/>
  <c r="E159" i="4"/>
  <c r="E221" i="4"/>
  <c r="F245" i="4"/>
  <c r="E87" i="22"/>
  <c r="E80" i="24"/>
  <c r="F94" i="24"/>
  <c r="E122" i="24"/>
  <c r="F184" i="24"/>
  <c r="F228" i="24"/>
  <c r="F248" i="24"/>
  <c r="D199" i="24"/>
  <c r="N193" i="33" s="1"/>
  <c r="E80" i="25"/>
  <c r="F248" i="25"/>
  <c r="F63" i="26"/>
  <c r="F80" i="26"/>
  <c r="F88" i="26"/>
  <c r="E105" i="26"/>
  <c r="F119" i="26"/>
  <c r="E185" i="26"/>
  <c r="F157" i="27"/>
  <c r="F233" i="27"/>
  <c r="F253" i="27"/>
  <c r="E64" i="28"/>
  <c r="F71" i="28"/>
  <c r="E85" i="28"/>
  <c r="F137" i="28"/>
  <c r="F181" i="28"/>
  <c r="F225" i="28"/>
  <c r="D103" i="28"/>
  <c r="R97" i="33" s="1"/>
  <c r="E68" i="30"/>
  <c r="E130" i="30"/>
  <c r="F182" i="30"/>
  <c r="E220" i="30"/>
  <c r="F236" i="30"/>
  <c r="E134" i="32"/>
  <c r="F168" i="32"/>
  <c r="F182" i="32"/>
  <c r="F62" i="22"/>
  <c r="E83" i="4"/>
  <c r="F117" i="4"/>
  <c r="E183" i="4"/>
  <c r="E97" i="4"/>
  <c r="F87" i="22"/>
  <c r="E98" i="23"/>
  <c r="F80" i="24"/>
  <c r="F122" i="24"/>
  <c r="E160" i="24"/>
  <c r="E204" i="24"/>
  <c r="D187" i="24"/>
  <c r="C42" i="24" s="1"/>
  <c r="F80" i="25"/>
  <c r="E166" i="25"/>
  <c r="E232" i="25"/>
  <c r="F105" i="26"/>
  <c r="E171" i="26"/>
  <c r="F185" i="26"/>
  <c r="E177" i="27"/>
  <c r="F64" i="28"/>
  <c r="F85" i="28"/>
  <c r="E113" i="28"/>
  <c r="E157" i="28"/>
  <c r="E201" i="28"/>
  <c r="E153" i="29"/>
  <c r="F233" i="29"/>
  <c r="F68" i="30"/>
  <c r="E92" i="30"/>
  <c r="E116" i="30"/>
  <c r="F130" i="30"/>
  <c r="E168" i="30"/>
  <c r="E206" i="30"/>
  <c r="F220" i="30"/>
  <c r="E100" i="31"/>
  <c r="F134" i="32"/>
  <c r="E196" i="32"/>
  <c r="E212" i="32"/>
  <c r="D247" i="32"/>
  <c r="V241" i="33" s="1"/>
  <c r="E206" i="4"/>
  <c r="F61" i="22"/>
  <c r="E107" i="23"/>
  <c r="F121" i="23"/>
  <c r="F135" i="23"/>
  <c r="E145" i="25"/>
  <c r="E169" i="25"/>
  <c r="F183" i="25"/>
  <c r="F197" i="25"/>
  <c r="E87" i="27"/>
  <c r="F94" i="28"/>
  <c r="E104" i="29"/>
  <c r="F122" i="29"/>
  <c r="F156" i="29"/>
  <c r="E166" i="29"/>
  <c r="E70" i="30"/>
  <c r="F67" i="32"/>
  <c r="F120" i="4"/>
  <c r="F159" i="25"/>
  <c r="F157" i="31"/>
  <c r="F100" i="4"/>
  <c r="F140" i="4"/>
  <c r="F182" i="4"/>
  <c r="E182" i="4"/>
  <c r="F124" i="4"/>
  <c r="E93" i="23"/>
  <c r="F107" i="23"/>
  <c r="E58" i="24"/>
  <c r="E101" i="25"/>
  <c r="F145" i="25"/>
  <c r="F169" i="25"/>
  <c r="F66" i="26"/>
  <c r="F87" i="27"/>
  <c r="E66" i="28"/>
  <c r="F104" i="29"/>
  <c r="E132" i="29"/>
  <c r="F166" i="29"/>
  <c r="F70" i="30"/>
  <c r="E84" i="31"/>
  <c r="E196" i="4"/>
  <c r="E121" i="23"/>
  <c r="E100" i="4"/>
  <c r="E140" i="4"/>
  <c r="E158" i="4"/>
  <c r="F93" i="23"/>
  <c r="F58" i="24"/>
  <c r="F101" i="25"/>
  <c r="E111" i="25"/>
  <c r="E66" i="27"/>
  <c r="F66" i="28"/>
  <c r="F132" i="29"/>
  <c r="E176" i="29"/>
  <c r="E63" i="30"/>
  <c r="F84" i="31"/>
  <c r="E178" i="4"/>
  <c r="E130" i="4"/>
  <c r="F135" i="25"/>
  <c r="F190" i="29"/>
  <c r="E159" i="23"/>
  <c r="F111" i="25"/>
  <c r="E59" i="29"/>
  <c r="F176" i="29"/>
  <c r="F63" i="30"/>
  <c r="F130" i="4"/>
  <c r="E156" i="29"/>
  <c r="F66" i="27"/>
  <c r="E82" i="4"/>
  <c r="F144" i="4"/>
  <c r="E106" i="4"/>
  <c r="F196" i="4"/>
  <c r="E65" i="23"/>
  <c r="E131" i="23"/>
  <c r="E145" i="23"/>
  <c r="F159" i="23"/>
  <c r="E65" i="24"/>
  <c r="E69" i="25"/>
  <c r="E121" i="25"/>
  <c r="F155" i="25"/>
  <c r="E207" i="25"/>
  <c r="E221" i="25"/>
  <c r="F59" i="29"/>
  <c r="E142" i="29"/>
  <c r="E184" i="29"/>
  <c r="E135" i="23"/>
  <c r="E122" i="29"/>
  <c r="F188" i="4"/>
  <c r="F82" i="4"/>
  <c r="F106" i="4"/>
  <c r="E154" i="4"/>
  <c r="F65" i="23"/>
  <c r="E72" i="23"/>
  <c r="E101" i="23"/>
  <c r="E117" i="23"/>
  <c r="F131" i="23"/>
  <c r="F145" i="23"/>
  <c r="F65" i="24"/>
  <c r="F69" i="25"/>
  <c r="F121" i="25"/>
  <c r="E131" i="25"/>
  <c r="E179" i="25"/>
  <c r="E193" i="25"/>
  <c r="F207" i="25"/>
  <c r="F221" i="25"/>
  <c r="F142" i="29"/>
  <c r="E152" i="29"/>
  <c r="F184" i="29"/>
  <c r="E194" i="29"/>
  <c r="F178" i="4"/>
  <c r="E200" i="29"/>
  <c r="F154" i="4"/>
  <c r="F192" i="4"/>
  <c r="E192" i="4"/>
  <c r="E86" i="4"/>
  <c r="E148" i="4"/>
  <c r="F172" i="4"/>
  <c r="E58" i="22"/>
  <c r="F72" i="23"/>
  <c r="E86" i="23"/>
  <c r="F101" i="23"/>
  <c r="F117" i="23"/>
  <c r="E93" i="24"/>
  <c r="F131" i="25"/>
  <c r="E141" i="25"/>
  <c r="E165" i="25"/>
  <c r="F179" i="25"/>
  <c r="F193" i="25"/>
  <c r="E70" i="29"/>
  <c r="E98" i="29"/>
  <c r="F152" i="29"/>
  <c r="F194" i="29"/>
  <c r="D163" i="4"/>
  <c r="K157" i="33" s="1"/>
  <c r="F86" i="4"/>
  <c r="E164" i="4"/>
  <c r="F58" i="22"/>
  <c r="F86" i="23"/>
  <c r="F93" i="24"/>
  <c r="F141" i="25"/>
  <c r="F165" i="25"/>
  <c r="E69" i="26"/>
  <c r="F70" i="29"/>
  <c r="F98" i="29"/>
  <c r="E118" i="29"/>
  <c r="E160" i="29"/>
  <c r="E88" i="31"/>
  <c r="E197" i="25"/>
  <c r="E134" i="4"/>
  <c r="E149" i="25"/>
  <c r="F69" i="26"/>
  <c r="E62" i="27"/>
  <c r="E83" i="27"/>
  <c r="E108" i="29"/>
  <c r="F118" i="29"/>
  <c r="F160" i="29"/>
  <c r="E63" i="31"/>
  <c r="E80" i="31"/>
  <c r="F88" i="31"/>
  <c r="E172" i="4"/>
  <c r="F134" i="4"/>
  <c r="F149" i="23"/>
  <c r="E183" i="25"/>
  <c r="F200" i="29"/>
  <c r="E144" i="4"/>
  <c r="E110" i="4"/>
  <c r="E116" i="4"/>
  <c r="F206" i="4"/>
  <c r="E65" i="22"/>
  <c r="E125" i="23"/>
  <c r="E97" i="25"/>
  <c r="F149" i="25"/>
  <c r="E62" i="26"/>
  <c r="F62" i="27"/>
  <c r="F83" i="27"/>
  <c r="F108" i="29"/>
  <c r="E128" i="29"/>
  <c r="E136" i="29"/>
  <c r="E170" i="29"/>
  <c r="F63" i="31"/>
  <c r="F80" i="31"/>
  <c r="F129" i="31"/>
  <c r="E95" i="32"/>
  <c r="E188" i="4"/>
  <c r="E155" i="25"/>
  <c r="F110" i="4"/>
  <c r="F164" i="4"/>
  <c r="F116" i="4"/>
  <c r="F202" i="4"/>
  <c r="E168" i="4"/>
  <c r="E202" i="4"/>
  <c r="F158" i="4"/>
  <c r="F65" i="22"/>
  <c r="E61" i="23"/>
  <c r="E111" i="23"/>
  <c r="F125" i="23"/>
  <c r="E141" i="23"/>
  <c r="F97" i="25"/>
  <c r="E107" i="25"/>
  <c r="E173" i="25"/>
  <c r="E203" i="25"/>
  <c r="F62" i="26"/>
  <c r="F128" i="29"/>
  <c r="F136" i="29"/>
  <c r="F170" i="29"/>
  <c r="F95" i="32"/>
  <c r="F168" i="4"/>
  <c r="E124" i="4"/>
  <c r="F61" i="23"/>
  <c r="E97" i="23"/>
  <c r="F111" i="23"/>
  <c r="F141" i="23"/>
  <c r="F107" i="25"/>
  <c r="E117" i="25"/>
  <c r="F173" i="25"/>
  <c r="E189" i="25"/>
  <c r="F203" i="25"/>
  <c r="E180" i="29"/>
  <c r="F82" i="23"/>
  <c r="F125" i="25"/>
  <c r="E135" i="25"/>
  <c r="E159" i="25"/>
  <c r="E108" i="27"/>
  <c r="F146" i="29"/>
  <c r="E190" i="29"/>
  <c r="E66" i="24"/>
  <c r="E59" i="25"/>
  <c r="E136" i="25"/>
  <c r="E80" i="27"/>
  <c r="F123" i="29"/>
  <c r="E205" i="29"/>
  <c r="E243" i="29"/>
  <c r="F257" i="29"/>
  <c r="F66" i="24"/>
  <c r="F59" i="25"/>
  <c r="E108" i="25"/>
  <c r="E122" i="25"/>
  <c r="F136" i="25"/>
  <c r="E70" i="26"/>
  <c r="F80" i="27"/>
  <c r="F205" i="29"/>
  <c r="F243" i="29"/>
  <c r="D187" i="29"/>
  <c r="S181" i="33" s="1"/>
  <c r="E85" i="31"/>
  <c r="E94" i="25"/>
  <c r="F108" i="25"/>
  <c r="F122" i="25"/>
  <c r="F70" i="26"/>
  <c r="E109" i="29"/>
  <c r="E161" i="29"/>
  <c r="E177" i="29"/>
  <c r="E191" i="29"/>
  <c r="F85" i="31"/>
  <c r="F94" i="25"/>
  <c r="E95" i="29"/>
  <c r="F109" i="29"/>
  <c r="E147" i="29"/>
  <c r="F161" i="29"/>
  <c r="F177" i="29"/>
  <c r="F191" i="29"/>
  <c r="E215" i="29"/>
  <c r="E229" i="29"/>
  <c r="E62" i="23"/>
  <c r="F88" i="27"/>
  <c r="F95" i="29"/>
  <c r="E133" i="29"/>
  <c r="F147" i="29"/>
  <c r="F215" i="29"/>
  <c r="F229" i="29"/>
  <c r="F62" i="23"/>
  <c r="E160" i="25"/>
  <c r="E119" i="29"/>
  <c r="F133" i="29"/>
  <c r="E253" i="29"/>
  <c r="E118" i="25"/>
  <c r="E132" i="25"/>
  <c r="E146" i="25"/>
  <c r="F160" i="25"/>
  <c r="E63" i="27"/>
  <c r="F119" i="29"/>
  <c r="F253" i="29"/>
  <c r="E104" i="25"/>
  <c r="F118" i="25"/>
  <c r="F132" i="25"/>
  <c r="F146" i="25"/>
  <c r="F63" i="27"/>
  <c r="E171" i="29"/>
  <c r="E185" i="29"/>
  <c r="E201" i="29"/>
  <c r="E64" i="31"/>
  <c r="F104" i="25"/>
  <c r="E105" i="29"/>
  <c r="E157" i="29"/>
  <c r="F171" i="29"/>
  <c r="F185" i="29"/>
  <c r="F201" i="29"/>
  <c r="E209" i="29"/>
  <c r="F105" i="29"/>
  <c r="E143" i="29"/>
  <c r="F157" i="29"/>
  <c r="F209" i="29"/>
  <c r="E225" i="29"/>
  <c r="E84" i="27"/>
  <c r="E113" i="29"/>
  <c r="E129" i="29"/>
  <c r="F143" i="29"/>
  <c r="F225" i="29"/>
  <c r="E112" i="25"/>
  <c r="E142" i="25"/>
  <c r="F84" i="27"/>
  <c r="F113" i="29"/>
  <c r="F129" i="29"/>
  <c r="E249" i="29"/>
  <c r="E98" i="25"/>
  <c r="F112" i="25"/>
  <c r="E128" i="25"/>
  <c r="E195" i="29"/>
  <c r="F249" i="29"/>
  <c r="F98" i="25"/>
  <c r="F128" i="25"/>
  <c r="E99" i="29"/>
  <c r="E167" i="29"/>
  <c r="E181" i="29"/>
  <c r="F195" i="29"/>
  <c r="E233" i="29"/>
  <c r="F119" i="27"/>
  <c r="E129" i="27"/>
  <c r="E137" i="27"/>
  <c r="E89" i="29"/>
  <c r="F100" i="31"/>
  <c r="E254" i="31"/>
  <c r="F129" i="27"/>
  <c r="F137" i="27"/>
  <c r="E81" i="29"/>
  <c r="F89" i="29"/>
  <c r="E92" i="31"/>
  <c r="E216" i="31"/>
  <c r="F254" i="31"/>
  <c r="F80" i="1"/>
  <c r="F147" i="27"/>
  <c r="F60" i="28"/>
  <c r="E124" i="31"/>
  <c r="F134" i="31"/>
  <c r="F144" i="31"/>
  <c r="E164" i="31"/>
  <c r="E172" i="31"/>
  <c r="E240" i="31"/>
  <c r="E95" i="27"/>
  <c r="F124" i="31"/>
  <c r="F164" i="31"/>
  <c r="F172" i="31"/>
  <c r="E182" i="31"/>
  <c r="E226" i="31"/>
  <c r="F240" i="31"/>
  <c r="F95" i="27"/>
  <c r="E105" i="27"/>
  <c r="F182" i="31"/>
  <c r="E192" i="31"/>
  <c r="F226" i="31"/>
  <c r="F105" i="27"/>
  <c r="E113" i="27"/>
  <c r="E116" i="31"/>
  <c r="F192" i="31"/>
  <c r="E212" i="31"/>
  <c r="E250" i="31"/>
  <c r="E67" i="27"/>
  <c r="F113" i="27"/>
  <c r="E123" i="27"/>
  <c r="E96" i="31"/>
  <c r="F116" i="31"/>
  <c r="F212" i="31"/>
  <c r="F250" i="31"/>
  <c r="F67" i="27"/>
  <c r="F123" i="27"/>
  <c r="E85" i="29"/>
  <c r="F96" i="31"/>
  <c r="E63" i="25"/>
  <c r="F133" i="27"/>
  <c r="E143" i="27"/>
  <c r="F85" i="29"/>
  <c r="E220" i="31"/>
  <c r="E236" i="31"/>
  <c r="D223" i="31"/>
  <c r="U217" i="33" s="1"/>
  <c r="F63" i="25"/>
  <c r="F143" i="27"/>
  <c r="E140" i="31"/>
  <c r="E148" i="31"/>
  <c r="E158" i="31"/>
  <c r="F220" i="31"/>
  <c r="F236" i="31"/>
  <c r="F140" i="31"/>
  <c r="F148" i="31"/>
  <c r="F158" i="31"/>
  <c r="E168" i="31"/>
  <c r="E244" i="31"/>
  <c r="E99" i="27"/>
  <c r="E130" i="31"/>
  <c r="F168" i="31"/>
  <c r="E178" i="31"/>
  <c r="F244" i="31"/>
  <c r="F88" i="25"/>
  <c r="F99" i="27"/>
  <c r="E161" i="27"/>
  <c r="E64" i="29"/>
  <c r="E120" i="31"/>
  <c r="F130" i="31"/>
  <c r="F178" i="31"/>
  <c r="E188" i="31"/>
  <c r="E109" i="27"/>
  <c r="F161" i="27"/>
  <c r="F64" i="29"/>
  <c r="E110" i="31"/>
  <c r="F120" i="31"/>
  <c r="F188" i="31"/>
  <c r="E196" i="31"/>
  <c r="F206" i="31"/>
  <c r="E230" i="31"/>
  <c r="F85" i="1"/>
  <c r="E133" i="1"/>
  <c r="F69" i="31"/>
  <c r="E62" i="32"/>
  <c r="F62" i="32"/>
  <c r="E87" i="32"/>
  <c r="E69" i="31"/>
  <c r="F105" i="1"/>
  <c r="E166" i="26"/>
  <c r="D211" i="30"/>
  <c r="C44" i="30" s="1"/>
  <c r="E167" i="1"/>
  <c r="F117" i="22"/>
  <c r="F159" i="22"/>
  <c r="E253" i="30"/>
  <c r="E81" i="31"/>
  <c r="F228" i="26"/>
  <c r="F81" i="31"/>
  <c r="F138" i="1"/>
  <c r="F221" i="22"/>
  <c r="D223" i="22"/>
  <c r="C45" i="22" s="1"/>
  <c r="D223" i="26"/>
  <c r="E223" i="26" s="1"/>
  <c r="E89" i="31"/>
  <c r="F149" i="1"/>
  <c r="F89" i="31"/>
  <c r="E60" i="30"/>
  <c r="F60" i="30"/>
  <c r="E73" i="1"/>
  <c r="E135" i="22"/>
  <c r="F93" i="22"/>
  <c r="E98" i="26"/>
  <c r="E71" i="31"/>
  <c r="F71" i="31"/>
  <c r="E153" i="30"/>
  <c r="E106" i="23"/>
  <c r="F148" i="23"/>
  <c r="F168" i="23"/>
  <c r="D115" i="23"/>
  <c r="E36" i="23" s="1"/>
  <c r="E86" i="25"/>
  <c r="F207" i="27"/>
  <c r="D211" i="27"/>
  <c r="Q205" i="33" s="1"/>
  <c r="F69" i="28"/>
  <c r="E94" i="31"/>
  <c r="F128" i="31"/>
  <c r="F152" i="31"/>
  <c r="D57" i="25"/>
  <c r="O51" i="33" s="1"/>
  <c r="E81" i="4"/>
  <c r="F106" i="23"/>
  <c r="E124" i="23"/>
  <c r="E188" i="23"/>
  <c r="D103" i="23"/>
  <c r="E35" i="23" s="1"/>
  <c r="F86" i="25"/>
  <c r="E125" i="27"/>
  <c r="E141" i="27"/>
  <c r="E169" i="27"/>
  <c r="D199" i="27"/>
  <c r="Q193" i="33" s="1"/>
  <c r="F94" i="31"/>
  <c r="E136" i="31"/>
  <c r="E190" i="31"/>
  <c r="F81" i="4"/>
  <c r="F124" i="23"/>
  <c r="F188" i="23"/>
  <c r="E206" i="23"/>
  <c r="D91" i="23"/>
  <c r="C34" i="23" s="1"/>
  <c r="E97" i="27"/>
  <c r="E111" i="27"/>
  <c r="F125" i="27"/>
  <c r="F141" i="27"/>
  <c r="E155" i="27"/>
  <c r="F169" i="27"/>
  <c r="D187" i="27"/>
  <c r="F187" i="27" s="1"/>
  <c r="F136" i="31"/>
  <c r="E160" i="31"/>
  <c r="E176" i="31"/>
  <c r="F190" i="31"/>
  <c r="E100" i="23"/>
  <c r="E144" i="23"/>
  <c r="E164" i="23"/>
  <c r="F206" i="23"/>
  <c r="F97" i="27"/>
  <c r="F111" i="27"/>
  <c r="F155" i="27"/>
  <c r="E183" i="27"/>
  <c r="E203" i="27"/>
  <c r="E104" i="31"/>
  <c r="E112" i="31"/>
  <c r="F160" i="31"/>
  <c r="F176" i="31"/>
  <c r="F89" i="4"/>
  <c r="F100" i="23"/>
  <c r="F144" i="23"/>
  <c r="F164" i="23"/>
  <c r="E182" i="23"/>
  <c r="F183" i="27"/>
  <c r="F203" i="27"/>
  <c r="E221" i="27"/>
  <c r="E83" i="29"/>
  <c r="E66" i="30"/>
  <c r="E59" i="31"/>
  <c r="F104" i="31"/>
  <c r="F112" i="31"/>
  <c r="E120" i="23"/>
  <c r="F182" i="23"/>
  <c r="E149" i="27"/>
  <c r="F221" i="27"/>
  <c r="F83" i="29"/>
  <c r="F66" i="30"/>
  <c r="F59" i="31"/>
  <c r="E122" i="31"/>
  <c r="E200" i="31"/>
  <c r="E70" i="32"/>
  <c r="F158" i="1"/>
  <c r="F120" i="23"/>
  <c r="E158" i="23"/>
  <c r="E202" i="23"/>
  <c r="E135" i="27"/>
  <c r="F149" i="27"/>
  <c r="E197" i="27"/>
  <c r="F122" i="31"/>
  <c r="E184" i="31"/>
  <c r="F200" i="31"/>
  <c r="F70" i="32"/>
  <c r="E68" i="23"/>
  <c r="E96" i="23"/>
  <c r="E140" i="23"/>
  <c r="F158" i="23"/>
  <c r="F202" i="23"/>
  <c r="E220" i="23"/>
  <c r="E107" i="27"/>
  <c r="E121" i="27"/>
  <c r="F135" i="27"/>
  <c r="E165" i="27"/>
  <c r="F197" i="27"/>
  <c r="E62" i="29"/>
  <c r="E156" i="31"/>
  <c r="E170" i="31"/>
  <c r="F184" i="31"/>
  <c r="E208" i="31"/>
  <c r="F85" i="4"/>
  <c r="F68" i="23"/>
  <c r="F96" i="23"/>
  <c r="F140" i="23"/>
  <c r="E178" i="23"/>
  <c r="F220" i="23"/>
  <c r="E82" i="25"/>
  <c r="E93" i="27"/>
  <c r="F107" i="27"/>
  <c r="F121" i="27"/>
  <c r="F165" i="27"/>
  <c r="E179" i="27"/>
  <c r="E217" i="27"/>
  <c r="F62" i="29"/>
  <c r="E132" i="31"/>
  <c r="F156" i="31"/>
  <c r="F170" i="31"/>
  <c r="F208" i="31"/>
  <c r="F164" i="1"/>
  <c r="F163" i="1"/>
  <c r="E89" i="4"/>
  <c r="E116" i="23"/>
  <c r="F178" i="23"/>
  <c r="E196" i="23"/>
  <c r="D211" i="23"/>
  <c r="E211" i="23" s="1"/>
  <c r="E61" i="25"/>
  <c r="F82" i="25"/>
  <c r="E58" i="26"/>
  <c r="E65" i="26"/>
  <c r="F93" i="27"/>
  <c r="F179" i="27"/>
  <c r="F217" i="27"/>
  <c r="F132" i="31"/>
  <c r="F116" i="23"/>
  <c r="E134" i="23"/>
  <c r="F196" i="23"/>
  <c r="D199" i="23"/>
  <c r="C43" i="23" s="1"/>
  <c r="F61" i="25"/>
  <c r="F58" i="26"/>
  <c r="F65" i="26"/>
  <c r="E193" i="27"/>
  <c r="E108" i="31"/>
  <c r="F76" i="1"/>
  <c r="F92" i="23"/>
  <c r="E110" i="23"/>
  <c r="F172" i="23"/>
  <c r="D175" i="23"/>
  <c r="C41" i="23" s="1"/>
  <c r="E101" i="27"/>
  <c r="E131" i="27"/>
  <c r="F145" i="27"/>
  <c r="E159" i="27"/>
  <c r="E173" i="27"/>
  <c r="E142" i="31"/>
  <c r="E180" i="31"/>
  <c r="E85" i="4"/>
  <c r="F110" i="23"/>
  <c r="E192" i="23"/>
  <c r="D163" i="23"/>
  <c r="M157" i="33" s="1"/>
  <c r="F101" i="27"/>
  <c r="E117" i="27"/>
  <c r="F131" i="27"/>
  <c r="F159" i="27"/>
  <c r="F173" i="27"/>
  <c r="E118" i="31"/>
  <c r="F142" i="31"/>
  <c r="E166" i="31"/>
  <c r="F180" i="31"/>
  <c r="E218" i="31"/>
  <c r="E130" i="23"/>
  <c r="F192" i="23"/>
  <c r="D139" i="23"/>
  <c r="E38" i="23" s="1"/>
  <c r="F117" i="27"/>
  <c r="E189" i="27"/>
  <c r="E87" i="29"/>
  <c r="F118" i="31"/>
  <c r="F166" i="31"/>
  <c r="E204" i="31"/>
  <c r="F218" i="31"/>
  <c r="F91" i="1"/>
  <c r="F130" i="23"/>
  <c r="E148" i="23"/>
  <c r="E168" i="23"/>
  <c r="D127" i="23"/>
  <c r="E37" i="23" s="1"/>
  <c r="F189" i="27"/>
  <c r="E207" i="27"/>
  <c r="E69" i="28"/>
  <c r="F87" i="29"/>
  <c r="E128" i="31"/>
  <c r="E152" i="31"/>
  <c r="F204" i="31"/>
  <c r="E93" i="1"/>
  <c r="E111" i="22"/>
  <c r="F135" i="22"/>
  <c r="E179" i="22"/>
  <c r="E241" i="22"/>
  <c r="D211" i="22"/>
  <c r="F211" i="22" s="1"/>
  <c r="F98" i="26"/>
  <c r="F166" i="26"/>
  <c r="E184" i="26"/>
  <c r="E204" i="26"/>
  <c r="E248" i="26"/>
  <c r="D211" i="26"/>
  <c r="F211" i="26" s="1"/>
  <c r="E80" i="28"/>
  <c r="E109" i="30"/>
  <c r="F153" i="30"/>
  <c r="E171" i="30"/>
  <c r="E209" i="30"/>
  <c r="F253" i="30"/>
  <c r="D187" i="30"/>
  <c r="F187" i="30" s="1"/>
  <c r="E64" i="32"/>
  <c r="F184" i="26"/>
  <c r="F204" i="26"/>
  <c r="F248" i="26"/>
  <c r="D187" i="26"/>
  <c r="P181" i="33" s="1"/>
  <c r="F80" i="28"/>
  <c r="E95" i="30"/>
  <c r="F109" i="30"/>
  <c r="F171" i="30"/>
  <c r="E191" i="30"/>
  <c r="F209" i="30"/>
  <c r="E229" i="30"/>
  <c r="D175" i="30"/>
  <c r="T169" i="33" s="1"/>
  <c r="F64" i="32"/>
  <c r="F111" i="22"/>
  <c r="E118" i="26"/>
  <c r="E111" i="1"/>
  <c r="E155" i="22"/>
  <c r="F197" i="22"/>
  <c r="E217" i="22"/>
  <c r="D175" i="22"/>
  <c r="C41" i="22" s="1"/>
  <c r="F118" i="26"/>
  <c r="F142" i="26"/>
  <c r="E160" i="26"/>
  <c r="E224" i="26"/>
  <c r="D175" i="26"/>
  <c r="F175" i="26" s="1"/>
  <c r="E67" i="30"/>
  <c r="F95" i="30"/>
  <c r="E129" i="30"/>
  <c r="E147" i="30"/>
  <c r="F191" i="30"/>
  <c r="F229" i="30"/>
  <c r="D163" i="30"/>
  <c r="F163" i="30" s="1"/>
  <c r="F79" i="1"/>
  <c r="E121" i="1"/>
  <c r="E131" i="22"/>
  <c r="F155" i="22"/>
  <c r="E173" i="22"/>
  <c r="F217" i="22"/>
  <c r="D163" i="22"/>
  <c r="L157" i="33" s="1"/>
  <c r="E94" i="26"/>
  <c r="E136" i="26"/>
  <c r="F160" i="26"/>
  <c r="F224" i="26"/>
  <c r="E242" i="26"/>
  <c r="D163" i="26"/>
  <c r="E163" i="26" s="1"/>
  <c r="F67" i="30"/>
  <c r="F129" i="30"/>
  <c r="F147" i="30"/>
  <c r="E249" i="30"/>
  <c r="D151" i="30"/>
  <c r="E151" i="30" s="1"/>
  <c r="E71" i="32"/>
  <c r="E197" i="22"/>
  <c r="E122" i="1"/>
  <c r="E107" i="22"/>
  <c r="F131" i="22"/>
  <c r="F173" i="22"/>
  <c r="E237" i="22"/>
  <c r="D151" i="22"/>
  <c r="L145" i="33" s="1"/>
  <c r="E69" i="23"/>
  <c r="F94" i="26"/>
  <c r="E112" i="26"/>
  <c r="F136" i="26"/>
  <c r="E180" i="26"/>
  <c r="F242" i="26"/>
  <c r="D151" i="26"/>
  <c r="F151" i="26" s="1"/>
  <c r="E70" i="27"/>
  <c r="E63" i="28"/>
  <c r="E167" i="30"/>
  <c r="E185" i="30"/>
  <c r="E205" i="30"/>
  <c r="F249" i="30"/>
  <c r="D139" i="30"/>
  <c r="E38" i="30" s="1"/>
  <c r="F71" i="32"/>
  <c r="F77" i="1"/>
  <c r="F107" i="22"/>
  <c r="E149" i="22"/>
  <c r="E193" i="22"/>
  <c r="F237" i="22"/>
  <c r="E255" i="22"/>
  <c r="D139" i="22"/>
  <c r="F139" i="22" s="1"/>
  <c r="F69" i="23"/>
  <c r="F112" i="26"/>
  <c r="F180" i="26"/>
  <c r="E218" i="26"/>
  <c r="D139" i="26"/>
  <c r="E139" i="26" s="1"/>
  <c r="F70" i="27"/>
  <c r="F63" i="28"/>
  <c r="E105" i="30"/>
  <c r="E123" i="30"/>
  <c r="F167" i="30"/>
  <c r="F185" i="30"/>
  <c r="F205" i="30"/>
  <c r="D115" i="30"/>
  <c r="E36" i="30" s="1"/>
  <c r="F179" i="22"/>
  <c r="E101" i="22"/>
  <c r="E125" i="22"/>
  <c r="F149" i="22"/>
  <c r="F193" i="22"/>
  <c r="E213" i="22"/>
  <c r="F255" i="22"/>
  <c r="D127" i="22"/>
  <c r="C37" i="22" s="1"/>
  <c r="E59" i="26"/>
  <c r="E156" i="26"/>
  <c r="E200" i="26"/>
  <c r="F218" i="26"/>
  <c r="D127" i="26"/>
  <c r="F127" i="26" s="1"/>
  <c r="E88" i="28"/>
  <c r="F105" i="30"/>
  <c r="F123" i="30"/>
  <c r="E143" i="30"/>
  <c r="E161" i="30"/>
  <c r="E225" i="30"/>
  <c r="E243" i="30"/>
  <c r="D187" i="22"/>
  <c r="L181" i="33" s="1"/>
  <c r="F101" i="22"/>
  <c r="F125" i="22"/>
  <c r="E169" i="22"/>
  <c r="F213" i="22"/>
  <c r="E231" i="22"/>
  <c r="D115" i="22"/>
  <c r="E115" i="22" s="1"/>
  <c r="F59" i="26"/>
  <c r="E132" i="26"/>
  <c r="F156" i="26"/>
  <c r="F200" i="26"/>
  <c r="E238" i="26"/>
  <c r="D115" i="26"/>
  <c r="E36" i="26" s="1"/>
  <c r="F88" i="28"/>
  <c r="F143" i="30"/>
  <c r="F161" i="30"/>
  <c r="F225" i="30"/>
  <c r="F243" i="30"/>
  <c r="F94" i="1"/>
  <c r="F169" i="22"/>
  <c r="F231" i="22"/>
  <c r="D103" i="22"/>
  <c r="E103" i="22" s="1"/>
  <c r="E108" i="26"/>
  <c r="F132" i="26"/>
  <c r="E176" i="26"/>
  <c r="F238" i="26"/>
  <c r="E256" i="26"/>
  <c r="D103" i="26"/>
  <c r="E35" i="26" s="1"/>
  <c r="E181" i="30"/>
  <c r="F108" i="1"/>
  <c r="E145" i="22"/>
  <c r="E189" i="22"/>
  <c r="E207" i="22"/>
  <c r="E251" i="22"/>
  <c r="D91" i="22"/>
  <c r="L85" i="33" s="1"/>
  <c r="E62" i="24"/>
  <c r="F108" i="26"/>
  <c r="F176" i="26"/>
  <c r="E194" i="26"/>
  <c r="E214" i="26"/>
  <c r="F256" i="26"/>
  <c r="D91" i="26"/>
  <c r="P85" i="33" s="1"/>
  <c r="E119" i="30"/>
  <c r="E137" i="30"/>
  <c r="F181" i="30"/>
  <c r="E219" i="30"/>
  <c r="F241" i="22"/>
  <c r="E142" i="26"/>
  <c r="E72" i="1"/>
  <c r="E97" i="22"/>
  <c r="E121" i="22"/>
  <c r="F145" i="22"/>
  <c r="F189" i="22"/>
  <c r="F207" i="22"/>
  <c r="F251" i="22"/>
  <c r="F62" i="24"/>
  <c r="E152" i="26"/>
  <c r="F194" i="26"/>
  <c r="F214" i="26"/>
  <c r="E232" i="26"/>
  <c r="F119" i="30"/>
  <c r="F137" i="30"/>
  <c r="E157" i="30"/>
  <c r="E201" i="30"/>
  <c r="F219" i="30"/>
  <c r="E239" i="30"/>
  <c r="F97" i="22"/>
  <c r="F121" i="22"/>
  <c r="E165" i="22"/>
  <c r="E227" i="22"/>
  <c r="D57" i="24"/>
  <c r="E57" i="24" s="1"/>
  <c r="E87" i="24"/>
  <c r="E128" i="26"/>
  <c r="F152" i="26"/>
  <c r="E170" i="26"/>
  <c r="F232" i="26"/>
  <c r="F157" i="30"/>
  <c r="F201" i="30"/>
  <c r="F239" i="30"/>
  <c r="E257" i="30"/>
  <c r="F165" i="22"/>
  <c r="E183" i="22"/>
  <c r="F227" i="22"/>
  <c r="E245" i="22"/>
  <c r="F87" i="24"/>
  <c r="E104" i="26"/>
  <c r="F128" i="26"/>
  <c r="F170" i="26"/>
  <c r="E208" i="26"/>
  <c r="E252" i="26"/>
  <c r="E84" i="28"/>
  <c r="E113" i="30"/>
  <c r="F257" i="30"/>
  <c r="E81" i="32"/>
  <c r="F104" i="26"/>
  <c r="E122" i="26"/>
  <c r="E146" i="26"/>
  <c r="E190" i="26"/>
  <c r="F208" i="26"/>
  <c r="F252" i="26"/>
  <c r="D247" i="26"/>
  <c r="F247" i="26" s="1"/>
  <c r="F84" i="28"/>
  <c r="F113" i="30"/>
  <c r="E133" i="30"/>
  <c r="E177" i="30"/>
  <c r="E195" i="30"/>
  <c r="E215" i="30"/>
  <c r="E233" i="30"/>
  <c r="D247" i="30"/>
  <c r="T241" i="33" s="1"/>
  <c r="E141" i="22"/>
  <c r="F183" i="22"/>
  <c r="E203" i="22"/>
  <c r="F245" i="22"/>
  <c r="D247" i="22"/>
  <c r="F247" i="22" s="1"/>
  <c r="E93" i="22"/>
  <c r="E117" i="22"/>
  <c r="F141" i="22"/>
  <c r="E159" i="22"/>
  <c r="F203" i="22"/>
  <c r="E221" i="22"/>
  <c r="D235" i="22"/>
  <c r="E235" i="22" s="1"/>
  <c r="F122" i="26"/>
  <c r="F146" i="26"/>
  <c r="F190" i="26"/>
  <c r="E228" i="26"/>
  <c r="D235" i="26"/>
  <c r="F235" i="26" s="1"/>
  <c r="F133" i="30"/>
  <c r="F177" i="30"/>
  <c r="F195" i="30"/>
  <c r="F215" i="30"/>
  <c r="F233" i="30"/>
  <c r="D235" i="30"/>
  <c r="F235" i="30" s="1"/>
  <c r="E89" i="32"/>
  <c r="F129" i="1"/>
  <c r="F155" i="1"/>
  <c r="E106" i="1"/>
  <c r="E84" i="1"/>
  <c r="D104" i="1"/>
  <c r="C37" i="1" s="1"/>
  <c r="E126" i="1"/>
  <c r="F108" i="27"/>
  <c r="E105" i="31"/>
  <c r="E177" i="31"/>
  <c r="F195" i="31"/>
  <c r="F215" i="31"/>
  <c r="E233" i="31"/>
  <c r="E253" i="31"/>
  <c r="D211" i="31"/>
  <c r="U205" i="33" s="1"/>
  <c r="E128" i="27"/>
  <c r="F170" i="27"/>
  <c r="F113" i="31"/>
  <c r="F137" i="31"/>
  <c r="F177" i="31"/>
  <c r="F233" i="31"/>
  <c r="F253" i="31"/>
  <c r="D199" i="31"/>
  <c r="U193" i="33" s="1"/>
  <c r="E59" i="27"/>
  <c r="F128" i="27"/>
  <c r="E146" i="27"/>
  <c r="E209" i="31"/>
  <c r="D175" i="31"/>
  <c r="C41" i="31" s="1"/>
  <c r="F59" i="27"/>
  <c r="E104" i="27"/>
  <c r="F146" i="27"/>
  <c r="E88" i="29"/>
  <c r="E99" i="31"/>
  <c r="E171" i="31"/>
  <c r="F209" i="31"/>
  <c r="D163" i="31"/>
  <c r="E40" i="31" s="1"/>
  <c r="F95" i="1"/>
  <c r="F104" i="27"/>
  <c r="E166" i="27"/>
  <c r="F88" i="29"/>
  <c r="F99" i="31"/>
  <c r="F123" i="31"/>
  <c r="E153" i="31"/>
  <c r="F171" i="31"/>
  <c r="E229" i="31"/>
  <c r="E249" i="31"/>
  <c r="D127" i="31"/>
  <c r="C37" i="31" s="1"/>
  <c r="E60" i="32"/>
  <c r="F166" i="27"/>
  <c r="E184" i="27"/>
  <c r="F153" i="31"/>
  <c r="E191" i="31"/>
  <c r="F229" i="31"/>
  <c r="F249" i="31"/>
  <c r="D103" i="31"/>
  <c r="E103" i="31" s="1"/>
  <c r="F60" i="32"/>
  <c r="E165" i="1"/>
  <c r="D87" i="1"/>
  <c r="C35" i="1" s="1"/>
  <c r="E87" i="25"/>
  <c r="E98" i="27"/>
  <c r="E142" i="27"/>
  <c r="F184" i="27"/>
  <c r="F191" i="31"/>
  <c r="E78" i="1"/>
  <c r="F87" i="25"/>
  <c r="F98" i="27"/>
  <c r="F142" i="27"/>
  <c r="E160" i="27"/>
  <c r="D175" i="27"/>
  <c r="E41" i="27" s="1"/>
  <c r="E84" i="29"/>
  <c r="E147" i="31"/>
  <c r="E167" i="31"/>
  <c r="E205" i="31"/>
  <c r="E243" i="31"/>
  <c r="F98" i="1"/>
  <c r="E118" i="27"/>
  <c r="F160" i="27"/>
  <c r="D163" i="27"/>
  <c r="F163" i="27" s="1"/>
  <c r="F84" i="29"/>
  <c r="F147" i="31"/>
  <c r="F167" i="31"/>
  <c r="E185" i="31"/>
  <c r="F205" i="31"/>
  <c r="E225" i="31"/>
  <c r="F243" i="31"/>
  <c r="F118" i="27"/>
  <c r="E136" i="27"/>
  <c r="D139" i="27"/>
  <c r="E38" i="27" s="1"/>
  <c r="E70" i="28"/>
  <c r="F185" i="31"/>
  <c r="F225" i="31"/>
  <c r="F146" i="1"/>
  <c r="E94" i="27"/>
  <c r="F136" i="27"/>
  <c r="F180" i="27"/>
  <c r="D127" i="27"/>
  <c r="F70" i="28"/>
  <c r="F95" i="31"/>
  <c r="E161" i="31"/>
  <c r="C229" i="33"/>
  <c r="F94" i="27"/>
  <c r="E112" i="27"/>
  <c r="E156" i="27"/>
  <c r="D115" i="27"/>
  <c r="E36" i="27" s="1"/>
  <c r="E67" i="31"/>
  <c r="F161" i="31"/>
  <c r="E219" i="31"/>
  <c r="E69" i="24"/>
  <c r="E83" i="25"/>
  <c r="F112" i="27"/>
  <c r="F156" i="27"/>
  <c r="D103" i="27"/>
  <c r="F103" i="27" s="1"/>
  <c r="E80" i="29"/>
  <c r="F67" i="31"/>
  <c r="E181" i="31"/>
  <c r="E201" i="31"/>
  <c r="F219" i="31"/>
  <c r="E257" i="31"/>
  <c r="F69" i="24"/>
  <c r="F83" i="25"/>
  <c r="D57" i="27"/>
  <c r="D55" i="27" s="1"/>
  <c r="E55" i="27" s="1"/>
  <c r="E132" i="27"/>
  <c r="E176" i="27"/>
  <c r="D91" i="27"/>
  <c r="C34" i="27" s="1"/>
  <c r="F80" i="29"/>
  <c r="E143" i="31"/>
  <c r="F181" i="31"/>
  <c r="F201" i="31"/>
  <c r="E239" i="31"/>
  <c r="F257" i="31"/>
  <c r="E66" i="26"/>
  <c r="F132" i="27"/>
  <c r="F143" i="31"/>
  <c r="E157" i="31"/>
  <c r="F239" i="31"/>
  <c r="D247" i="31"/>
  <c r="U241" i="33" s="1"/>
  <c r="F113" i="1"/>
  <c r="F120" i="1"/>
  <c r="F89" i="1"/>
  <c r="E140" i="1"/>
  <c r="F157" i="1"/>
  <c r="F160" i="4"/>
  <c r="F128" i="4"/>
  <c r="E107" i="1"/>
  <c r="E148" i="1"/>
  <c r="E152" i="4"/>
  <c r="F170" i="4"/>
  <c r="E232" i="4"/>
  <c r="D151" i="4"/>
  <c r="F151" i="4" s="1"/>
  <c r="F143" i="25"/>
  <c r="E161" i="25"/>
  <c r="E233" i="25"/>
  <c r="E253" i="25"/>
  <c r="D211" i="25"/>
  <c r="F178" i="29"/>
  <c r="F216" i="29"/>
  <c r="D175" i="29"/>
  <c r="S169" i="33" s="1"/>
  <c r="F122" i="4"/>
  <c r="F232" i="4"/>
  <c r="D139" i="4"/>
  <c r="F139" i="4" s="1"/>
  <c r="D57" i="22"/>
  <c r="E57" i="22" s="1"/>
  <c r="E88" i="23"/>
  <c r="E137" i="25"/>
  <c r="F161" i="25"/>
  <c r="F233" i="25"/>
  <c r="F253" i="25"/>
  <c r="D199" i="25"/>
  <c r="E43" i="25" s="1"/>
  <c r="E106" i="29"/>
  <c r="E130" i="29"/>
  <c r="E154" i="29"/>
  <c r="E196" i="29"/>
  <c r="E254" i="29"/>
  <c r="D163" i="29"/>
  <c r="F163" i="29" s="1"/>
  <c r="D57" i="32"/>
  <c r="V51" i="33" s="1"/>
  <c r="F104" i="4"/>
  <c r="F166" i="4"/>
  <c r="F190" i="4"/>
  <c r="F214" i="4"/>
  <c r="E150" i="1"/>
  <c r="F132" i="4"/>
  <c r="F146" i="4"/>
  <c r="E248" i="4"/>
  <c r="D127" i="4"/>
  <c r="C37" i="4" s="1"/>
  <c r="E63" i="22"/>
  <c r="F88" i="23"/>
  <c r="F137" i="25"/>
  <c r="E181" i="25"/>
  <c r="E205" i="25"/>
  <c r="D187" i="25"/>
  <c r="C42" i="25" s="1"/>
  <c r="E72" i="26"/>
  <c r="E85" i="27"/>
  <c r="F106" i="29"/>
  <c r="E124" i="29"/>
  <c r="F130" i="29"/>
  <c r="F154" i="29"/>
  <c r="E172" i="29"/>
  <c r="F196" i="29"/>
  <c r="E236" i="29"/>
  <c r="F254" i="29"/>
  <c r="D151" i="29"/>
  <c r="E39" i="29" s="1"/>
  <c r="E61" i="30"/>
  <c r="E214" i="4"/>
  <c r="F248" i="4"/>
  <c r="D115" i="4"/>
  <c r="C36" i="4" s="1"/>
  <c r="F63" i="22"/>
  <c r="F181" i="25"/>
  <c r="F205" i="25"/>
  <c r="D175" i="25"/>
  <c r="E175" i="25" s="1"/>
  <c r="F72" i="26"/>
  <c r="F85" i="27"/>
  <c r="F124" i="29"/>
  <c r="F172" i="29"/>
  <c r="E212" i="29"/>
  <c r="F236" i="29"/>
  <c r="D139" i="29"/>
  <c r="F61" i="30"/>
  <c r="E58" i="32"/>
  <c r="E161" i="1"/>
  <c r="E118" i="4"/>
  <c r="E156" i="4"/>
  <c r="F208" i="4"/>
  <c r="E228" i="4"/>
  <c r="E157" i="25"/>
  <c r="E229" i="25"/>
  <c r="E249" i="25"/>
  <c r="D163" i="25"/>
  <c r="F163" i="25" s="1"/>
  <c r="E100" i="29"/>
  <c r="E148" i="29"/>
  <c r="F212" i="29"/>
  <c r="D127" i="29"/>
  <c r="F58" i="32"/>
  <c r="E190" i="4"/>
  <c r="E170" i="4"/>
  <c r="F228" i="4"/>
  <c r="C121" i="33"/>
  <c r="D223" i="4"/>
  <c r="F223" i="4" s="1"/>
  <c r="E133" i="25"/>
  <c r="F157" i="25"/>
  <c r="F229" i="25"/>
  <c r="F249" i="25"/>
  <c r="D151" i="25"/>
  <c r="O145" i="33" s="1"/>
  <c r="F100" i="29"/>
  <c r="F148" i="29"/>
  <c r="E192" i="29"/>
  <c r="E230" i="29"/>
  <c r="E250" i="29"/>
  <c r="D115" i="29"/>
  <c r="F130" i="1"/>
  <c r="F108" i="4"/>
  <c r="F142" i="4"/>
  <c r="F194" i="4"/>
  <c r="F218" i="4"/>
  <c r="E242" i="4"/>
  <c r="D247" i="4"/>
  <c r="C47" i="4" s="1"/>
  <c r="E109" i="25"/>
  <c r="F133" i="25"/>
  <c r="E177" i="25"/>
  <c r="E201" i="25"/>
  <c r="D139" i="25"/>
  <c r="E139" i="25" s="1"/>
  <c r="D57" i="26"/>
  <c r="P51" i="33" s="1"/>
  <c r="E68" i="26"/>
  <c r="E81" i="27"/>
  <c r="E120" i="29"/>
  <c r="E168" i="29"/>
  <c r="F192" i="29"/>
  <c r="F230" i="29"/>
  <c r="F250" i="29"/>
  <c r="E128" i="4"/>
  <c r="E166" i="4"/>
  <c r="E218" i="4"/>
  <c r="F242" i="4"/>
  <c r="E84" i="23"/>
  <c r="F109" i="25"/>
  <c r="F177" i="25"/>
  <c r="E195" i="25"/>
  <c r="F201" i="25"/>
  <c r="E243" i="25"/>
  <c r="D127" i="25"/>
  <c r="F68" i="26"/>
  <c r="F81" i="27"/>
  <c r="F120" i="29"/>
  <c r="F168" i="29"/>
  <c r="D57" i="30"/>
  <c r="F57" i="30" s="1"/>
  <c r="D103" i="29"/>
  <c r="F103" i="29" s="1"/>
  <c r="F90" i="1"/>
  <c r="F176" i="4"/>
  <c r="E88" i="1"/>
  <c r="E128" i="1"/>
  <c r="E166" i="1"/>
  <c r="E224" i="4"/>
  <c r="F84" i="23"/>
  <c r="E153" i="25"/>
  <c r="F195" i="25"/>
  <c r="E225" i="25"/>
  <c r="F243" i="25"/>
  <c r="D115" i="25"/>
  <c r="E115" i="25" s="1"/>
  <c r="E144" i="29"/>
  <c r="E206" i="29"/>
  <c r="E244" i="29"/>
  <c r="F152" i="4"/>
  <c r="E194" i="4"/>
  <c r="E122" i="4"/>
  <c r="E132" i="4"/>
  <c r="F224" i="4"/>
  <c r="E129" i="25"/>
  <c r="F153" i="25"/>
  <c r="E171" i="25"/>
  <c r="E219" i="25"/>
  <c r="F225" i="25"/>
  <c r="F144" i="29"/>
  <c r="E188" i="29"/>
  <c r="F206" i="29"/>
  <c r="E226" i="29"/>
  <c r="F244" i="29"/>
  <c r="F200" i="4"/>
  <c r="E146" i="4"/>
  <c r="F184" i="4"/>
  <c r="E256" i="4"/>
  <c r="E71" i="22"/>
  <c r="E105" i="25"/>
  <c r="E123" i="25"/>
  <c r="F129" i="25"/>
  <c r="F171" i="25"/>
  <c r="F219" i="25"/>
  <c r="E64" i="26"/>
  <c r="E116" i="29"/>
  <c r="E164" i="29"/>
  <c r="F188" i="29"/>
  <c r="F226" i="29"/>
  <c r="E69" i="30"/>
  <c r="E86" i="31"/>
  <c r="F102" i="1"/>
  <c r="E98" i="4"/>
  <c r="E104" i="4"/>
  <c r="F137" i="1"/>
  <c r="F98" i="4"/>
  <c r="E135" i="1"/>
  <c r="E176" i="4"/>
  <c r="E200" i="4"/>
  <c r="E160" i="4"/>
  <c r="F256" i="4"/>
  <c r="D211" i="4"/>
  <c r="C44" i="4" s="1"/>
  <c r="F71" i="22"/>
  <c r="E80" i="23"/>
  <c r="F105" i="25"/>
  <c r="F123" i="25"/>
  <c r="E147" i="25"/>
  <c r="E191" i="25"/>
  <c r="F64" i="26"/>
  <c r="F116" i="29"/>
  <c r="F164" i="29"/>
  <c r="E182" i="29"/>
  <c r="E220" i="29"/>
  <c r="F69" i="30"/>
  <c r="F86" i="31"/>
  <c r="E238" i="4"/>
  <c r="D199" i="4"/>
  <c r="F80" i="23"/>
  <c r="F147" i="25"/>
  <c r="F191" i="25"/>
  <c r="E257" i="25"/>
  <c r="E140" i="29"/>
  <c r="F182" i="29"/>
  <c r="F220" i="29"/>
  <c r="E240" i="29"/>
  <c r="D247" i="29"/>
  <c r="S241" i="33" s="1"/>
  <c r="F71" i="1"/>
  <c r="F118" i="4"/>
  <c r="F180" i="4"/>
  <c r="F156" i="4"/>
  <c r="E142" i="4"/>
  <c r="E136" i="4"/>
  <c r="E184" i="4"/>
  <c r="F238" i="4"/>
  <c r="D187" i="4"/>
  <c r="E42" i="4" s="1"/>
  <c r="E99" i="25"/>
  <c r="E167" i="25"/>
  <c r="E215" i="25"/>
  <c r="E239" i="25"/>
  <c r="F257" i="25"/>
  <c r="E89" i="27"/>
  <c r="E110" i="29"/>
  <c r="E134" i="29"/>
  <c r="F140" i="29"/>
  <c r="E158" i="29"/>
  <c r="F240" i="29"/>
  <c r="D223" i="29"/>
  <c r="F223" i="29" s="1"/>
  <c r="F204" i="4"/>
  <c r="E108" i="4"/>
  <c r="F136" i="4"/>
  <c r="E252" i="4"/>
  <c r="D175" i="4"/>
  <c r="E67" i="22"/>
  <c r="F99" i="25"/>
  <c r="E119" i="25"/>
  <c r="F167" i="25"/>
  <c r="E185" i="25"/>
  <c r="E209" i="25"/>
  <c r="F215" i="25"/>
  <c r="F239" i="25"/>
  <c r="D247" i="25"/>
  <c r="F247" i="25" s="1"/>
  <c r="E60" i="26"/>
  <c r="F89" i="27"/>
  <c r="F110" i="29"/>
  <c r="F134" i="29"/>
  <c r="F158" i="29"/>
  <c r="E202" i="29"/>
  <c r="D211" i="29"/>
  <c r="S205" i="33" s="1"/>
  <c r="E65" i="30"/>
  <c r="E82" i="31"/>
  <c r="O89" i="33"/>
  <c r="D89" i="33" s="1"/>
  <c r="E95" i="25"/>
  <c r="K88" i="33"/>
  <c r="F94" i="4"/>
  <c r="K65" i="33"/>
  <c r="E71" i="4"/>
  <c r="F71" i="4"/>
  <c r="S63" i="33"/>
  <c r="E69" i="29"/>
  <c r="F69" i="29"/>
  <c r="O60" i="33"/>
  <c r="D60" i="33" s="1"/>
  <c r="F66" i="25"/>
  <c r="E66" i="25"/>
  <c r="K59" i="33"/>
  <c r="E65" i="4"/>
  <c r="O56" i="33"/>
  <c r="D56" i="33" s="1"/>
  <c r="F62" i="25"/>
  <c r="E62" i="25"/>
  <c r="U52" i="33"/>
  <c r="F58" i="31"/>
  <c r="E58" i="31"/>
  <c r="D57" i="31"/>
  <c r="T82" i="33"/>
  <c r="F88" i="30"/>
  <c r="E88" i="30"/>
  <c r="P81" i="33"/>
  <c r="D81" i="33" s="1"/>
  <c r="F87" i="26"/>
  <c r="E87" i="26"/>
  <c r="T78" i="33"/>
  <c r="F84" i="30"/>
  <c r="E84" i="30"/>
  <c r="P77" i="33"/>
  <c r="D77" i="33" s="1"/>
  <c r="F77" i="33" s="1"/>
  <c r="F83" i="26"/>
  <c r="L76" i="33"/>
  <c r="E82" i="22"/>
  <c r="T74" i="33"/>
  <c r="D79" i="30"/>
  <c r="F80" i="30"/>
  <c r="E80" i="30"/>
  <c r="V93" i="33"/>
  <c r="E99" i="32"/>
  <c r="R92" i="33"/>
  <c r="J92" i="33" s="1"/>
  <c r="E98" i="28"/>
  <c r="D91" i="28"/>
  <c r="F98" i="28"/>
  <c r="N91" i="33"/>
  <c r="D91" i="24"/>
  <c r="F97" i="24"/>
  <c r="E97" i="24"/>
  <c r="F156" i="1"/>
  <c r="E92" i="4"/>
  <c r="F96" i="4"/>
  <c r="F69" i="1"/>
  <c r="E69" i="1"/>
  <c r="D68" i="1"/>
  <c r="E68" i="1" s="1"/>
  <c r="E83" i="26"/>
  <c r="S88" i="33"/>
  <c r="F94" i="29"/>
  <c r="E94" i="29"/>
  <c r="O107" i="33"/>
  <c r="D107" i="33" s="1"/>
  <c r="D103" i="25"/>
  <c r="F113" i="25"/>
  <c r="E113" i="25"/>
  <c r="O64" i="33"/>
  <c r="D64" i="33" s="1"/>
  <c r="F70" i="25"/>
  <c r="E70" i="25"/>
  <c r="K63" i="33"/>
  <c r="E69" i="4"/>
  <c r="F69" i="4"/>
  <c r="S59" i="33"/>
  <c r="F65" i="29"/>
  <c r="E65" i="29"/>
  <c r="K55" i="33"/>
  <c r="F61" i="4"/>
  <c r="M52" i="33"/>
  <c r="D57" i="23"/>
  <c r="D55" i="23" s="1"/>
  <c r="D16" i="23" s="1"/>
  <c r="F58" i="23"/>
  <c r="E58" i="23"/>
  <c r="P83" i="33"/>
  <c r="J83" i="33" s="1"/>
  <c r="F89" i="26"/>
  <c r="E89" i="26"/>
  <c r="L82" i="33"/>
  <c r="E88" i="22"/>
  <c r="P79" i="33"/>
  <c r="D79" i="33" s="1"/>
  <c r="F79" i="33" s="1"/>
  <c r="F85" i="26"/>
  <c r="E85" i="26"/>
  <c r="K78" i="33"/>
  <c r="F84" i="4"/>
  <c r="T76" i="33"/>
  <c r="F82" i="30"/>
  <c r="P75" i="33"/>
  <c r="D75" i="33" s="1"/>
  <c r="D79" i="26"/>
  <c r="F79" i="26" s="1"/>
  <c r="F81" i="26"/>
  <c r="E81" i="26"/>
  <c r="R94" i="33"/>
  <c r="J94" i="33" s="1"/>
  <c r="E100" i="28"/>
  <c r="N93" i="33"/>
  <c r="F99" i="24"/>
  <c r="E99" i="24"/>
  <c r="V91" i="33"/>
  <c r="E97" i="32"/>
  <c r="F97" i="32"/>
  <c r="F92" i="4"/>
  <c r="F82" i="22"/>
  <c r="F100" i="28"/>
  <c r="S90" i="33"/>
  <c r="D90" i="33" s="1"/>
  <c r="E96" i="29"/>
  <c r="F96" i="29"/>
  <c r="S106" i="33"/>
  <c r="D106" i="33" s="1"/>
  <c r="F112" i="29"/>
  <c r="E112" i="29"/>
  <c r="S55" i="33"/>
  <c r="E61" i="29"/>
  <c r="D57" i="29"/>
  <c r="S51" i="33" s="1"/>
  <c r="F61" i="29"/>
  <c r="F99" i="32"/>
  <c r="S86" i="33"/>
  <c r="D86" i="33" s="1"/>
  <c r="D91" i="29"/>
  <c r="F92" i="29"/>
  <c r="E92" i="29"/>
  <c r="S65" i="33"/>
  <c r="E71" i="29"/>
  <c r="K61" i="33"/>
  <c r="F67" i="4"/>
  <c r="E67" i="4"/>
  <c r="O58" i="33"/>
  <c r="D58" i="33" s="1"/>
  <c r="F64" i="25"/>
  <c r="E64" i="25"/>
  <c r="O54" i="33"/>
  <c r="D54" i="33" s="1"/>
  <c r="F60" i="25"/>
  <c r="T80" i="33"/>
  <c r="F86" i="30"/>
  <c r="E86" i="30"/>
  <c r="V95" i="33"/>
  <c r="F101" i="32"/>
  <c r="E101" i="32"/>
  <c r="E61" i="4"/>
  <c r="E89" i="1"/>
  <c r="E147" i="1"/>
  <c r="F145" i="1"/>
  <c r="E145" i="1"/>
  <c r="D124" i="1"/>
  <c r="F124" i="1" s="1"/>
  <c r="F114" i="1"/>
  <c r="E114" i="1"/>
  <c r="C77" i="22"/>
  <c r="D10" i="22" s="1"/>
  <c r="D12" i="22" s="1"/>
  <c r="O87" i="33"/>
  <c r="D87" i="33" s="1"/>
  <c r="E93" i="25"/>
  <c r="F93" i="25"/>
  <c r="O66" i="33"/>
  <c r="D66" i="33" s="1"/>
  <c r="F72" i="25"/>
  <c r="E72" i="25"/>
  <c r="O62" i="33"/>
  <c r="D62" i="33" s="1"/>
  <c r="F68" i="25"/>
  <c r="S57" i="33"/>
  <c r="D57" i="33" s="1"/>
  <c r="E63" i="29"/>
  <c r="R53" i="33"/>
  <c r="J53" i="33" s="1"/>
  <c r="D57" i="28"/>
  <c r="F59" i="28"/>
  <c r="E59" i="28"/>
  <c r="L80" i="33"/>
  <c r="F86" i="22"/>
  <c r="E86" i="22"/>
  <c r="N95" i="33"/>
  <c r="E101" i="24"/>
  <c r="D57" i="4"/>
  <c r="K51" i="33" s="1"/>
  <c r="E94" i="4"/>
  <c r="C66" i="1"/>
  <c r="C171" i="1" s="1"/>
  <c r="C145" i="33"/>
  <c r="D91" i="25"/>
  <c r="E96" i="4"/>
  <c r="S61" i="33"/>
  <c r="F67" i="29"/>
  <c r="E67" i="29"/>
  <c r="E63" i="4"/>
  <c r="F65" i="4"/>
  <c r="D91" i="4"/>
  <c r="F95" i="25"/>
  <c r="E169" i="32"/>
  <c r="V163" i="33"/>
  <c r="D163" i="33" s="1"/>
  <c r="F163" i="33" s="1"/>
  <c r="D176" i="33"/>
  <c r="F176" i="33" s="1"/>
  <c r="J176" i="33"/>
  <c r="D174" i="33"/>
  <c r="F174" i="33" s="1"/>
  <c r="J174" i="33"/>
  <c r="D172" i="33"/>
  <c r="F172" i="33" s="1"/>
  <c r="J172" i="33"/>
  <c r="E202" i="31"/>
  <c r="U196" i="33"/>
  <c r="J196" i="33" s="1"/>
  <c r="D249" i="33"/>
  <c r="F249" i="33" s="1"/>
  <c r="J249" i="33"/>
  <c r="D247" i="33"/>
  <c r="J247" i="33"/>
  <c r="D245" i="33"/>
  <c r="F245" i="33" s="1"/>
  <c r="J245" i="33"/>
  <c r="D243" i="33"/>
  <c r="E243" i="33" s="1"/>
  <c r="J243" i="33"/>
  <c r="C109" i="33"/>
  <c r="C241" i="33"/>
  <c r="F62" i="31"/>
  <c r="F70" i="31"/>
  <c r="E93" i="31"/>
  <c r="E109" i="31"/>
  <c r="E121" i="31"/>
  <c r="E133" i="31"/>
  <c r="E206" i="31"/>
  <c r="E61" i="32"/>
  <c r="F66" i="32"/>
  <c r="E69" i="32"/>
  <c r="F81" i="32"/>
  <c r="F87" i="32"/>
  <c r="F94" i="32"/>
  <c r="E143" i="32"/>
  <c r="E149" i="32"/>
  <c r="E171" i="32"/>
  <c r="J170" i="33"/>
  <c r="D170" i="33"/>
  <c r="F170" i="33" s="1"/>
  <c r="D190" i="33"/>
  <c r="E190" i="33" s="1"/>
  <c r="J190" i="33"/>
  <c r="J188" i="33"/>
  <c r="D188" i="33"/>
  <c r="F188" i="33" s="1"/>
  <c r="D186" i="33"/>
  <c r="F186" i="33" s="1"/>
  <c r="J186" i="33"/>
  <c r="D184" i="33"/>
  <c r="F184" i="33" s="1"/>
  <c r="J184" i="33"/>
  <c r="D182" i="33"/>
  <c r="E182" i="33" s="1"/>
  <c r="J182" i="33"/>
  <c r="D199" i="26"/>
  <c r="P193" i="33" s="1"/>
  <c r="P197" i="33"/>
  <c r="J197" i="33" s="1"/>
  <c r="F112" i="4"/>
  <c r="C193" i="33"/>
  <c r="C97" i="33"/>
  <c r="E101" i="30"/>
  <c r="E60" i="31"/>
  <c r="E68" i="31"/>
  <c r="F93" i="31"/>
  <c r="F109" i="31"/>
  <c r="F121" i="31"/>
  <c r="F133" i="31"/>
  <c r="E85" i="32"/>
  <c r="F143" i="32"/>
  <c r="F149" i="32"/>
  <c r="F171" i="32"/>
  <c r="D105" i="33"/>
  <c r="J105" i="33"/>
  <c r="D103" i="33"/>
  <c r="J103" i="33"/>
  <c r="D101" i="33"/>
  <c r="F101" i="33" s="1"/>
  <c r="J101" i="33"/>
  <c r="D99" i="33"/>
  <c r="J99" i="33"/>
  <c r="D119" i="33"/>
  <c r="J119" i="33"/>
  <c r="J117" i="33"/>
  <c r="D117" i="33"/>
  <c r="E117" i="33" s="1"/>
  <c r="D115" i="33"/>
  <c r="E115" i="33" s="1"/>
  <c r="J115" i="33"/>
  <c r="D113" i="33"/>
  <c r="J113" i="33"/>
  <c r="D111" i="33"/>
  <c r="J111" i="33"/>
  <c r="D131" i="33"/>
  <c r="F131" i="33" s="1"/>
  <c r="J131" i="33"/>
  <c r="D129" i="33"/>
  <c r="J129" i="33"/>
  <c r="J127" i="33"/>
  <c r="D127" i="33"/>
  <c r="E127" i="33" s="1"/>
  <c r="D125" i="33"/>
  <c r="J125" i="33"/>
  <c r="D123" i="33"/>
  <c r="F123" i="33" s="1"/>
  <c r="J123" i="33"/>
  <c r="D202" i="33"/>
  <c r="J202" i="33"/>
  <c r="D200" i="33"/>
  <c r="F200" i="33" s="1"/>
  <c r="J200" i="33"/>
  <c r="D198" i="33"/>
  <c r="J198" i="33"/>
  <c r="D194" i="33"/>
  <c r="F194" i="33" s="1"/>
  <c r="J194" i="33"/>
  <c r="D214" i="33"/>
  <c r="F214" i="33" s="1"/>
  <c r="J214" i="33"/>
  <c r="D212" i="33"/>
  <c r="J212" i="33"/>
  <c r="D210" i="33"/>
  <c r="J210" i="33"/>
  <c r="D208" i="33"/>
  <c r="J208" i="33"/>
  <c r="D206" i="33"/>
  <c r="J206" i="33"/>
  <c r="D226" i="33"/>
  <c r="E226" i="33" s="1"/>
  <c r="J226" i="33"/>
  <c r="D224" i="33"/>
  <c r="J224" i="33"/>
  <c r="J222" i="33"/>
  <c r="D222" i="33"/>
  <c r="F222" i="33" s="1"/>
  <c r="D220" i="33"/>
  <c r="F220" i="33" s="1"/>
  <c r="J220" i="33"/>
  <c r="D218" i="33"/>
  <c r="F218" i="33" s="1"/>
  <c r="J218" i="33"/>
  <c r="D238" i="33"/>
  <c r="F238" i="33" s="1"/>
  <c r="J238" i="33"/>
  <c r="D236" i="33"/>
  <c r="F236" i="33" s="1"/>
  <c r="J236" i="33"/>
  <c r="D234" i="33"/>
  <c r="J234" i="33"/>
  <c r="J232" i="33"/>
  <c r="D232" i="33"/>
  <c r="E232" i="33" s="1"/>
  <c r="D230" i="33"/>
  <c r="J230" i="33"/>
  <c r="F112" i="1"/>
  <c r="E101" i="1"/>
  <c r="D110" i="1"/>
  <c r="E110" i="1" s="1"/>
  <c r="C181" i="33"/>
  <c r="C205" i="33"/>
  <c r="F101" i="30"/>
  <c r="D91" i="30"/>
  <c r="T85" i="33" s="1"/>
  <c r="F60" i="31"/>
  <c r="F68" i="31"/>
  <c r="E107" i="31"/>
  <c r="E119" i="31"/>
  <c r="E131" i="31"/>
  <c r="F85" i="32"/>
  <c r="E141" i="32"/>
  <c r="E147" i="32"/>
  <c r="J143" i="33"/>
  <c r="D143" i="33"/>
  <c r="D141" i="33"/>
  <c r="E141" i="33" s="1"/>
  <c r="J141" i="33"/>
  <c r="D139" i="33"/>
  <c r="F139" i="33" s="1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E165" i="33" s="1"/>
  <c r="J165" i="33"/>
  <c r="J161" i="33"/>
  <c r="D161" i="33"/>
  <c r="D159" i="33"/>
  <c r="J159" i="33"/>
  <c r="F179" i="30"/>
  <c r="T173" i="33"/>
  <c r="D173" i="33" s="1"/>
  <c r="E233" i="32"/>
  <c r="V227" i="33"/>
  <c r="D227" i="33" s="1"/>
  <c r="F227" i="33" s="1"/>
  <c r="E229" i="32"/>
  <c r="V223" i="33"/>
  <c r="J223" i="33" s="1"/>
  <c r="E241" i="32"/>
  <c r="V235" i="33"/>
  <c r="D235" i="33" s="1"/>
  <c r="F235" i="33" s="1"/>
  <c r="C169" i="33"/>
  <c r="C77" i="4"/>
  <c r="D10" i="4" s="1"/>
  <c r="C73" i="33"/>
  <c r="E99" i="30"/>
  <c r="E66" i="31"/>
  <c r="F107" i="31"/>
  <c r="F119" i="31"/>
  <c r="F131" i="31"/>
  <c r="F141" i="32"/>
  <c r="F147" i="32"/>
  <c r="F169" i="32"/>
  <c r="E106" i="31"/>
  <c r="U100" i="33"/>
  <c r="J100" i="33" s="1"/>
  <c r="D179" i="33"/>
  <c r="F179" i="33" s="1"/>
  <c r="J179" i="33"/>
  <c r="D177" i="33"/>
  <c r="J177" i="33"/>
  <c r="D175" i="33"/>
  <c r="J175" i="33"/>
  <c r="D171" i="33"/>
  <c r="F171" i="33" s="1"/>
  <c r="J171" i="33"/>
  <c r="D250" i="33"/>
  <c r="J250" i="33"/>
  <c r="J248" i="33"/>
  <c r="D248" i="33"/>
  <c r="E248" i="33" s="1"/>
  <c r="D246" i="33"/>
  <c r="F246" i="33" s="1"/>
  <c r="J246" i="33"/>
  <c r="D244" i="33"/>
  <c r="F244" i="33" s="1"/>
  <c r="J244" i="33"/>
  <c r="D242" i="33"/>
  <c r="E242" i="33" s="1"/>
  <c r="J242" i="33"/>
  <c r="D75" i="1"/>
  <c r="F75" i="1" s="1"/>
  <c r="E112" i="4"/>
  <c r="C157" i="33"/>
  <c r="C85" i="33"/>
  <c r="F99" i="30"/>
  <c r="F66" i="31"/>
  <c r="E113" i="31"/>
  <c r="E117" i="31"/>
  <c r="E125" i="31"/>
  <c r="E129" i="31"/>
  <c r="E137" i="31"/>
  <c r="E145" i="32"/>
  <c r="E155" i="32"/>
  <c r="D151" i="27"/>
  <c r="Q145" i="33" s="1"/>
  <c r="Q147" i="33"/>
  <c r="D147" i="33" s="1"/>
  <c r="F184" i="32"/>
  <c r="V178" i="33"/>
  <c r="J178" i="33" s="1"/>
  <c r="D191" i="33"/>
  <c r="J191" i="33"/>
  <c r="D189" i="33"/>
  <c r="F189" i="33" s="1"/>
  <c r="J189" i="33"/>
  <c r="J187" i="33"/>
  <c r="D187" i="33"/>
  <c r="F187" i="33" s="1"/>
  <c r="D185" i="33"/>
  <c r="J185" i="33"/>
  <c r="D183" i="33"/>
  <c r="J183" i="33"/>
  <c r="L213" i="33"/>
  <c r="J213" i="33" s="1"/>
  <c r="D79" i="22"/>
  <c r="L74" i="33"/>
  <c r="D104" i="33"/>
  <c r="F104" i="33" s="1"/>
  <c r="J104" i="33"/>
  <c r="D102" i="33"/>
  <c r="J102" i="33"/>
  <c r="D98" i="33"/>
  <c r="J98" i="33"/>
  <c r="J118" i="33"/>
  <c r="D118" i="33"/>
  <c r="E118" i="33" s="1"/>
  <c r="D116" i="33"/>
  <c r="J116" i="33"/>
  <c r="D114" i="33"/>
  <c r="J114" i="33"/>
  <c r="D112" i="33"/>
  <c r="J112" i="33"/>
  <c r="D110" i="33"/>
  <c r="J110" i="33"/>
  <c r="D130" i="33"/>
  <c r="E130" i="33" s="1"/>
  <c r="J130" i="33"/>
  <c r="D128" i="33"/>
  <c r="J128" i="33"/>
  <c r="J126" i="33"/>
  <c r="D126" i="33"/>
  <c r="E126" i="33" s="1"/>
  <c r="D124" i="33"/>
  <c r="F124" i="33" s="1"/>
  <c r="J124" i="33"/>
  <c r="D122" i="33"/>
  <c r="F122" i="33" s="1"/>
  <c r="J122" i="33"/>
  <c r="F154" i="30"/>
  <c r="T148" i="33"/>
  <c r="D148" i="33" s="1"/>
  <c r="F148" i="33" s="1"/>
  <c r="D203" i="33"/>
  <c r="F203" i="33" s="1"/>
  <c r="J203" i="33"/>
  <c r="D201" i="33"/>
  <c r="J201" i="33"/>
  <c r="D199" i="33"/>
  <c r="J199" i="33"/>
  <c r="D195" i="33"/>
  <c r="J195" i="33"/>
  <c r="D215" i="33"/>
  <c r="F215" i="33" s="1"/>
  <c r="J215" i="33"/>
  <c r="D211" i="33"/>
  <c r="F211" i="33" s="1"/>
  <c r="J211" i="33"/>
  <c r="D209" i="33"/>
  <c r="J209" i="33"/>
  <c r="D207" i="33"/>
  <c r="J207" i="33"/>
  <c r="D225" i="33"/>
  <c r="J225" i="33"/>
  <c r="D221" i="33"/>
  <c r="J221" i="33"/>
  <c r="D219" i="33"/>
  <c r="F219" i="33" s="1"/>
  <c r="J219" i="33"/>
  <c r="J239" i="33"/>
  <c r="D239" i="33"/>
  <c r="D237" i="33"/>
  <c r="F237" i="33" s="1"/>
  <c r="J237" i="33"/>
  <c r="E239" i="29"/>
  <c r="S233" i="33"/>
  <c r="E239" i="4"/>
  <c r="K233" i="33"/>
  <c r="J231" i="33"/>
  <c r="D231" i="33"/>
  <c r="E231" i="33" s="1"/>
  <c r="D97" i="1"/>
  <c r="C36" i="1" s="1"/>
  <c r="F54" i="1"/>
  <c r="C51" i="33"/>
  <c r="C49" i="33" s="1"/>
  <c r="D9" i="33" s="1"/>
  <c r="C133" i="33"/>
  <c r="D103" i="4"/>
  <c r="C217" i="33"/>
  <c r="F97" i="30"/>
  <c r="F64" i="31"/>
  <c r="F72" i="31"/>
  <c r="E95" i="31"/>
  <c r="F105" i="31"/>
  <c r="E111" i="31"/>
  <c r="E123" i="31"/>
  <c r="E135" i="31"/>
  <c r="D115" i="31"/>
  <c r="E115" i="31" s="1"/>
  <c r="F89" i="32"/>
  <c r="E153" i="32"/>
  <c r="E159" i="32"/>
  <c r="F167" i="32"/>
  <c r="E173" i="32"/>
  <c r="D142" i="33"/>
  <c r="F142" i="33" s="1"/>
  <c r="J142" i="33"/>
  <c r="D140" i="33"/>
  <c r="F140" i="33" s="1"/>
  <c r="J140" i="33"/>
  <c r="D138" i="33"/>
  <c r="E138" i="33" s="1"/>
  <c r="J138" i="33"/>
  <c r="D136" i="33"/>
  <c r="F136" i="33" s="1"/>
  <c r="J136" i="33"/>
  <c r="D134" i="33"/>
  <c r="F134" i="33" s="1"/>
  <c r="J134" i="33"/>
  <c r="D154" i="33"/>
  <c r="J154" i="33"/>
  <c r="J152" i="33"/>
  <c r="D152" i="33"/>
  <c r="F152" i="33" s="1"/>
  <c r="D150" i="33"/>
  <c r="J150" i="33"/>
  <c r="D146" i="33"/>
  <c r="J146" i="33"/>
  <c r="D166" i="33"/>
  <c r="F166" i="33" s="1"/>
  <c r="J166" i="33"/>
  <c r="D164" i="33"/>
  <c r="J164" i="33"/>
  <c r="J162" i="33"/>
  <c r="D162" i="33"/>
  <c r="D160" i="33"/>
  <c r="J160" i="33"/>
  <c r="D158" i="33"/>
  <c r="J158" i="33"/>
  <c r="D251" i="33"/>
  <c r="F251" i="33" s="1"/>
  <c r="J251" i="33"/>
  <c r="C55" i="4"/>
  <c r="D9" i="4" s="1"/>
  <c r="F208" i="29"/>
  <c r="E208" i="29"/>
  <c r="D199" i="29"/>
  <c r="S193" i="33" s="1"/>
  <c r="F204" i="29"/>
  <c r="D223" i="27"/>
  <c r="Q217" i="33" s="1"/>
  <c r="F226" i="27"/>
  <c r="F242" i="31"/>
  <c r="D235" i="31"/>
  <c r="U229" i="33" s="1"/>
  <c r="E242" i="31"/>
  <c r="F242" i="23"/>
  <c r="D235" i="23"/>
  <c r="M229" i="33" s="1"/>
  <c r="E242" i="23"/>
  <c r="D235" i="27"/>
  <c r="Q229" i="33" s="1"/>
  <c r="F241" i="27"/>
  <c r="E241" i="27"/>
  <c r="F240" i="32"/>
  <c r="E240" i="32"/>
  <c r="F240" i="24"/>
  <c r="E240" i="24"/>
  <c r="F241" i="28"/>
  <c r="E241" i="28"/>
  <c r="F240" i="25"/>
  <c r="E240" i="25"/>
  <c r="D235" i="25"/>
  <c r="O229" i="33" s="1"/>
  <c r="D199" i="22"/>
  <c r="L193" i="33" s="1"/>
  <c r="C77" i="26"/>
  <c r="E204" i="29"/>
  <c r="D79" i="28"/>
  <c r="R73" i="33" s="1"/>
  <c r="F86" i="28"/>
  <c r="E86" i="28"/>
  <c r="D79" i="25"/>
  <c r="F85" i="25"/>
  <c r="E85" i="25"/>
  <c r="D79" i="29"/>
  <c r="S73" i="33" s="1"/>
  <c r="F82" i="29"/>
  <c r="F121" i="32"/>
  <c r="E121" i="32"/>
  <c r="F121" i="24"/>
  <c r="E121" i="24"/>
  <c r="E117" i="32"/>
  <c r="D115" i="32"/>
  <c r="V109" i="33" s="1"/>
  <c r="F117" i="32"/>
  <c r="E117" i="24"/>
  <c r="D115" i="24"/>
  <c r="N109" i="33" s="1"/>
  <c r="D151" i="31"/>
  <c r="U145" i="33" s="1"/>
  <c r="F154" i="31"/>
  <c r="E154" i="31"/>
  <c r="D151" i="23"/>
  <c r="M145" i="33" s="1"/>
  <c r="F154" i="23"/>
  <c r="E154" i="23"/>
  <c r="F162" i="1"/>
  <c r="F202" i="22"/>
  <c r="F134" i="1"/>
  <c r="F144" i="1"/>
  <c r="F168" i="1"/>
  <c r="E118" i="1"/>
  <c r="D152" i="1"/>
  <c r="D132" i="1"/>
  <c r="D117" i="1"/>
  <c r="D9" i="26"/>
  <c r="C77" i="28"/>
  <c r="E88" i="27"/>
  <c r="D79" i="27"/>
  <c r="Q73" i="33" s="1"/>
  <c r="F87" i="31"/>
  <c r="E87" i="31"/>
  <c r="D79" i="31"/>
  <c r="U73" i="33" s="1"/>
  <c r="F87" i="23"/>
  <c r="E87" i="23"/>
  <c r="D79" i="23"/>
  <c r="M73" i="33" s="1"/>
  <c r="F83" i="32"/>
  <c r="E83" i="32"/>
  <c r="D79" i="24"/>
  <c r="N73" i="33" s="1"/>
  <c r="F83" i="24"/>
  <c r="E83" i="24"/>
  <c r="F122" i="27"/>
  <c r="E122" i="27"/>
  <c r="D160" i="1"/>
  <c r="D199" i="30"/>
  <c r="T193" i="33" s="1"/>
  <c r="F202" i="30"/>
  <c r="E202" i="30"/>
  <c r="E52" i="1"/>
  <c r="F154" i="1"/>
  <c r="E92" i="1"/>
  <c r="C77" i="25"/>
  <c r="D235" i="28"/>
  <c r="R229" i="33" s="1"/>
  <c r="D151" i="32"/>
  <c r="V145" i="33" s="1"/>
  <c r="E152" i="32"/>
  <c r="D151" i="24"/>
  <c r="E152" i="24"/>
  <c r="E54" i="1"/>
  <c r="F127" i="1"/>
  <c r="F153" i="1"/>
  <c r="E115" i="1"/>
  <c r="D142" i="1"/>
  <c r="E142" i="1" s="1"/>
  <c r="F125" i="1"/>
  <c r="F143" i="1"/>
  <c r="F152" i="24"/>
  <c r="E226" i="27"/>
  <c r="E83" i="1"/>
  <c r="F81" i="1"/>
  <c r="D235" i="4"/>
  <c r="K229" i="33" s="1"/>
  <c r="C77" i="24"/>
  <c r="E203" i="26"/>
  <c r="C77" i="29"/>
  <c r="C77" i="30"/>
  <c r="E82" i="1"/>
  <c r="F100" i="1"/>
  <c r="E99" i="1"/>
  <c r="F203" i="26"/>
  <c r="D235" i="29"/>
  <c r="S229" i="33" s="1"/>
  <c r="F239" i="29"/>
  <c r="F136" i="1"/>
  <c r="C77" i="23"/>
  <c r="F239" i="4"/>
  <c r="C77" i="27"/>
  <c r="D103" i="32"/>
  <c r="V97" i="33" s="1"/>
  <c r="F104" i="32"/>
  <c r="E104" i="32"/>
  <c r="F209" i="32"/>
  <c r="E209" i="32"/>
  <c r="F205" i="32"/>
  <c r="E205" i="32"/>
  <c r="D223" i="30"/>
  <c r="T217" i="33" s="1"/>
  <c r="E227" i="30"/>
  <c r="C77" i="31"/>
  <c r="F194" i="31"/>
  <c r="D187" i="31"/>
  <c r="U181" i="33" s="1"/>
  <c r="E194" i="31"/>
  <c r="F192" i="32"/>
  <c r="E192" i="32"/>
  <c r="E232" i="32"/>
  <c r="F232" i="32"/>
  <c r="D103" i="30"/>
  <c r="E106" i="30"/>
  <c r="F161" i="32"/>
  <c r="E161" i="32"/>
  <c r="F157" i="32"/>
  <c r="E157" i="32"/>
  <c r="F217" i="32"/>
  <c r="E217" i="32"/>
  <c r="E213" i="32"/>
  <c r="D211" i="32"/>
  <c r="V205" i="33" s="1"/>
  <c r="F146" i="31"/>
  <c r="D139" i="31"/>
  <c r="U133" i="33" s="1"/>
  <c r="E146" i="31"/>
  <c r="F144" i="32"/>
  <c r="E144" i="32"/>
  <c r="F113" i="32"/>
  <c r="E113" i="32"/>
  <c r="F109" i="32"/>
  <c r="E109" i="32"/>
  <c r="D127" i="30"/>
  <c r="T121" i="33" s="1"/>
  <c r="E131" i="30"/>
  <c r="D163" i="32"/>
  <c r="V157" i="33" s="1"/>
  <c r="F165" i="32"/>
  <c r="E165" i="32"/>
  <c r="F200" i="32"/>
  <c r="D199" i="32"/>
  <c r="V193" i="33" s="1"/>
  <c r="E200" i="32"/>
  <c r="F98" i="31"/>
  <c r="D91" i="31"/>
  <c r="U85" i="33" s="1"/>
  <c r="E98" i="31"/>
  <c r="F96" i="32"/>
  <c r="E96" i="32"/>
  <c r="F136" i="32"/>
  <c r="D127" i="32"/>
  <c r="V121" i="33" s="1"/>
  <c r="E136" i="32"/>
  <c r="C55" i="32"/>
  <c r="D175" i="32"/>
  <c r="V169" i="33" s="1"/>
  <c r="D79" i="4"/>
  <c r="K73" i="33" s="1"/>
  <c r="D91" i="32"/>
  <c r="V85" i="33" s="1"/>
  <c r="D139" i="32"/>
  <c r="V133" i="33" s="1"/>
  <c r="D187" i="32"/>
  <c r="V181" i="33" s="1"/>
  <c r="D235" i="32"/>
  <c r="V229" i="33" s="1"/>
  <c r="D79" i="32"/>
  <c r="V73" i="33" s="1"/>
  <c r="C77" i="32"/>
  <c r="E45" i="32" l="1"/>
  <c r="F223" i="32"/>
  <c r="E247" i="23"/>
  <c r="E47" i="23"/>
  <c r="F247" i="23"/>
  <c r="E45" i="23"/>
  <c r="E223" i="23"/>
  <c r="F223" i="23"/>
  <c r="C47" i="23"/>
  <c r="C45" i="23"/>
  <c r="E103" i="26"/>
  <c r="F103" i="26"/>
  <c r="E187" i="23"/>
  <c r="C42" i="23"/>
  <c r="F187" i="23"/>
  <c r="E42" i="23"/>
  <c r="E44" i="27"/>
  <c r="F127" i="24"/>
  <c r="E139" i="28"/>
  <c r="C44" i="23"/>
  <c r="E44" i="23"/>
  <c r="F211" i="23"/>
  <c r="F91" i="26"/>
  <c r="E115" i="23"/>
  <c r="F223" i="28"/>
  <c r="E115" i="26"/>
  <c r="C36" i="26"/>
  <c r="E187" i="30"/>
  <c r="E42" i="30"/>
  <c r="F211" i="27"/>
  <c r="E115" i="28"/>
  <c r="E37" i="24"/>
  <c r="C37" i="24"/>
  <c r="E127" i="24"/>
  <c r="C44" i="27"/>
  <c r="P109" i="33"/>
  <c r="F115" i="28"/>
  <c r="E36" i="28"/>
  <c r="C36" i="28"/>
  <c r="C38" i="28"/>
  <c r="E139" i="24"/>
  <c r="E139" i="27"/>
  <c r="E199" i="24"/>
  <c r="E41" i="28"/>
  <c r="F175" i="28"/>
  <c r="F139" i="28"/>
  <c r="E247" i="28"/>
  <c r="E175" i="28"/>
  <c r="R169" i="33"/>
  <c r="F247" i="28"/>
  <c r="F115" i="26"/>
  <c r="C44" i="22"/>
  <c r="E151" i="29"/>
  <c r="E235" i="24"/>
  <c r="C40" i="24"/>
  <c r="F151" i="29"/>
  <c r="F139" i="24"/>
  <c r="E103" i="28"/>
  <c r="C43" i="24"/>
  <c r="C35" i="28"/>
  <c r="F199" i="24"/>
  <c r="E38" i="28"/>
  <c r="E163" i="24"/>
  <c r="E47" i="28"/>
  <c r="F247" i="24"/>
  <c r="E247" i="32"/>
  <c r="E47" i="32"/>
  <c r="F247" i="32"/>
  <c r="C38" i="24"/>
  <c r="C46" i="24"/>
  <c r="C47" i="28"/>
  <c r="E247" i="24"/>
  <c r="F235" i="24"/>
  <c r="E40" i="24"/>
  <c r="F103" i="24"/>
  <c r="E46" i="24"/>
  <c r="E43" i="24"/>
  <c r="F163" i="24"/>
  <c r="E38" i="24"/>
  <c r="E211" i="28"/>
  <c r="E35" i="28"/>
  <c r="C45" i="28"/>
  <c r="E44" i="24"/>
  <c r="E235" i="26"/>
  <c r="E163" i="4"/>
  <c r="F103" i="28"/>
  <c r="E47" i="24"/>
  <c r="C44" i="24"/>
  <c r="E211" i="24"/>
  <c r="E103" i="24"/>
  <c r="E211" i="31"/>
  <c r="C47" i="32"/>
  <c r="C45" i="32"/>
  <c r="F211" i="31"/>
  <c r="E223" i="32"/>
  <c r="E45" i="28"/>
  <c r="F187" i="24"/>
  <c r="C47" i="24"/>
  <c r="E223" i="28"/>
  <c r="C44" i="31"/>
  <c r="E44" i="31"/>
  <c r="F211" i="24"/>
  <c r="E175" i="26"/>
  <c r="E187" i="24"/>
  <c r="E42" i="24"/>
  <c r="N181" i="33"/>
  <c r="E175" i="24"/>
  <c r="F175" i="24"/>
  <c r="E151" i="28"/>
  <c r="E41" i="24"/>
  <c r="L217" i="33"/>
  <c r="E45" i="22"/>
  <c r="F151" i="28"/>
  <c r="C41" i="24"/>
  <c r="E223" i="25"/>
  <c r="E45" i="24"/>
  <c r="E223" i="24"/>
  <c r="F223" i="22"/>
  <c r="M205" i="33"/>
  <c r="F163" i="28"/>
  <c r="C36" i="22"/>
  <c r="E41" i="26"/>
  <c r="F223" i="26"/>
  <c r="P217" i="33"/>
  <c r="E127" i="28"/>
  <c r="E39" i="30"/>
  <c r="F127" i="28"/>
  <c r="E45" i="25"/>
  <c r="C39" i="28"/>
  <c r="E247" i="27"/>
  <c r="E187" i="28"/>
  <c r="E37" i="28"/>
  <c r="E42" i="28"/>
  <c r="E35" i="27"/>
  <c r="L205" i="33"/>
  <c r="C45" i="25"/>
  <c r="F187" i="28"/>
  <c r="F247" i="27"/>
  <c r="E103" i="27"/>
  <c r="E39" i="28"/>
  <c r="U169" i="33"/>
  <c r="E44" i="22"/>
  <c r="C42" i="28"/>
  <c r="E35" i="31"/>
  <c r="C34" i="26"/>
  <c r="F175" i="31"/>
  <c r="F223" i="25"/>
  <c r="F103" i="31"/>
  <c r="E34" i="26"/>
  <c r="F87" i="1"/>
  <c r="E187" i="26"/>
  <c r="C37" i="28"/>
  <c r="E211" i="22"/>
  <c r="E175" i="31"/>
  <c r="E41" i="31"/>
  <c r="C42" i="26"/>
  <c r="E91" i="26"/>
  <c r="E87" i="1"/>
  <c r="E35" i="1"/>
  <c r="C35" i="24"/>
  <c r="E35" i="24"/>
  <c r="E40" i="23"/>
  <c r="C40" i="29"/>
  <c r="F163" i="23"/>
  <c r="F187" i="29"/>
  <c r="M85" i="33"/>
  <c r="C40" i="23"/>
  <c r="C40" i="4"/>
  <c r="E187" i="29"/>
  <c r="F175" i="30"/>
  <c r="E127" i="23"/>
  <c r="C42" i="29"/>
  <c r="E42" i="29"/>
  <c r="E40" i="4"/>
  <c r="E45" i="26"/>
  <c r="F163" i="4"/>
  <c r="R193" i="33"/>
  <c r="C43" i="28"/>
  <c r="E199" i="28"/>
  <c r="E40" i="28"/>
  <c r="C40" i="28"/>
  <c r="Q241" i="33"/>
  <c r="E47" i="27"/>
  <c r="N217" i="33"/>
  <c r="C45" i="24"/>
  <c r="E163" i="28"/>
  <c r="F199" i="28"/>
  <c r="R205" i="33"/>
  <c r="E44" i="28"/>
  <c r="C44" i="28"/>
  <c r="D55" i="25"/>
  <c r="D16" i="25" s="1"/>
  <c r="E47" i="30"/>
  <c r="E57" i="25"/>
  <c r="C47" i="30"/>
  <c r="E247" i="30"/>
  <c r="F57" i="25"/>
  <c r="E43" i="28"/>
  <c r="F247" i="30"/>
  <c r="E40" i="26"/>
  <c r="F91" i="23"/>
  <c r="C43" i="31"/>
  <c r="E43" i="31"/>
  <c r="E170" i="33"/>
  <c r="E57" i="29"/>
  <c r="C45" i="31"/>
  <c r="F127" i="22"/>
  <c r="M193" i="33"/>
  <c r="E199" i="23"/>
  <c r="T145" i="33"/>
  <c r="E44" i="30"/>
  <c r="F199" i="23"/>
  <c r="T205" i="33"/>
  <c r="E37" i="31"/>
  <c r="F151" i="30"/>
  <c r="E211" i="30"/>
  <c r="F187" i="26"/>
  <c r="F115" i="30"/>
  <c r="F175" i="22"/>
  <c r="E57" i="32"/>
  <c r="E42" i="26"/>
  <c r="E41" i="22"/>
  <c r="E36" i="4"/>
  <c r="C39" i="30"/>
  <c r="L169" i="33"/>
  <c r="L121" i="33"/>
  <c r="E223" i="22"/>
  <c r="F223" i="31"/>
  <c r="E37" i="22"/>
  <c r="E34" i="23"/>
  <c r="C45" i="26"/>
  <c r="E43" i="23"/>
  <c r="E45" i="31"/>
  <c r="E91" i="23"/>
  <c r="E223" i="31"/>
  <c r="E139" i="23"/>
  <c r="E47" i="22"/>
  <c r="E103" i="23"/>
  <c r="T51" i="33"/>
  <c r="E247" i="22"/>
  <c r="C44" i="26"/>
  <c r="D55" i="30"/>
  <c r="D16" i="30" s="1"/>
  <c r="E41" i="25"/>
  <c r="C40" i="22"/>
  <c r="E104" i="1"/>
  <c r="F57" i="27"/>
  <c r="M97" i="33"/>
  <c r="E57" i="27"/>
  <c r="C35" i="23"/>
  <c r="F104" i="1"/>
  <c r="D80" i="33"/>
  <c r="F80" i="33" s="1"/>
  <c r="F127" i="31"/>
  <c r="E38" i="25"/>
  <c r="F103" i="23"/>
  <c r="F175" i="25"/>
  <c r="E39" i="25"/>
  <c r="E40" i="25"/>
  <c r="E43" i="27"/>
  <c r="E151" i="25"/>
  <c r="F247" i="31"/>
  <c r="E199" i="27"/>
  <c r="F151" i="25"/>
  <c r="E175" i="27"/>
  <c r="F199" i="27"/>
  <c r="C43" i="27"/>
  <c r="C40" i="25"/>
  <c r="F175" i="27"/>
  <c r="E39" i="22"/>
  <c r="D16" i="27"/>
  <c r="F151" i="22"/>
  <c r="E42" i="22"/>
  <c r="C47" i="31"/>
  <c r="F103" i="22"/>
  <c r="D55" i="24"/>
  <c r="D16" i="24" s="1"/>
  <c r="C39" i="25"/>
  <c r="E139" i="30"/>
  <c r="F139" i="30"/>
  <c r="F163" i="31"/>
  <c r="E34" i="27"/>
  <c r="E187" i="27"/>
  <c r="E175" i="30"/>
  <c r="E247" i="31"/>
  <c r="E47" i="31"/>
  <c r="E91" i="27"/>
  <c r="F57" i="24"/>
  <c r="E163" i="25"/>
  <c r="C41" i="30"/>
  <c r="F91" i="27"/>
  <c r="Q51" i="33"/>
  <c r="E41" i="30"/>
  <c r="Q85" i="33"/>
  <c r="F139" i="23"/>
  <c r="E36" i="25"/>
  <c r="D55" i="22"/>
  <c r="D16" i="22" s="1"/>
  <c r="D74" i="33"/>
  <c r="E74" i="33" s="1"/>
  <c r="C47" i="29"/>
  <c r="E91" i="22"/>
  <c r="F211" i="30"/>
  <c r="F247" i="29"/>
  <c r="E127" i="22"/>
  <c r="E223" i="4"/>
  <c r="J77" i="33"/>
  <c r="F199" i="31"/>
  <c r="Q109" i="33"/>
  <c r="J56" i="33"/>
  <c r="C34" i="22"/>
  <c r="F127" i="33"/>
  <c r="E115" i="27"/>
  <c r="C36" i="27"/>
  <c r="F115" i="27"/>
  <c r="E45" i="4"/>
  <c r="E214" i="33"/>
  <c r="F141" i="33"/>
  <c r="L109" i="33"/>
  <c r="M109" i="33"/>
  <c r="E199" i="31"/>
  <c r="F115" i="23"/>
  <c r="E36" i="22"/>
  <c r="C36" i="23"/>
  <c r="D52" i="33"/>
  <c r="E52" i="33" s="1"/>
  <c r="F187" i="22"/>
  <c r="E35" i="22"/>
  <c r="E163" i="22"/>
  <c r="N51" i="33"/>
  <c r="F57" i="29"/>
  <c r="E163" i="31"/>
  <c r="C35" i="22"/>
  <c r="E40" i="1"/>
  <c r="L97" i="33"/>
  <c r="F115" i="22"/>
  <c r="E247" i="26"/>
  <c r="E247" i="29"/>
  <c r="E37" i="1"/>
  <c r="E151" i="22"/>
  <c r="E127" i="31"/>
  <c r="F57" i="32"/>
  <c r="J60" i="33"/>
  <c r="E163" i="23"/>
  <c r="E115" i="4"/>
  <c r="C260" i="22"/>
  <c r="F235" i="22"/>
  <c r="E41" i="23"/>
  <c r="E46" i="30"/>
  <c r="F115" i="4"/>
  <c r="E115" i="30"/>
  <c r="E175" i="23"/>
  <c r="E235" i="30"/>
  <c r="F163" i="26"/>
  <c r="M169" i="33"/>
  <c r="E211" i="27"/>
  <c r="E238" i="33"/>
  <c r="D55" i="26"/>
  <c r="D16" i="26" s="1"/>
  <c r="E57" i="26"/>
  <c r="J79" i="33"/>
  <c r="F57" i="26"/>
  <c r="F163" i="22"/>
  <c r="F57" i="22"/>
  <c r="E57" i="30"/>
  <c r="L51" i="33"/>
  <c r="E47" i="29"/>
  <c r="M121" i="33"/>
  <c r="C37" i="23"/>
  <c r="C38" i="1"/>
  <c r="F127" i="23"/>
  <c r="F139" i="27"/>
  <c r="E175" i="22"/>
  <c r="S97" i="33"/>
  <c r="E187" i="22"/>
  <c r="E174" i="33"/>
  <c r="Q181" i="33"/>
  <c r="E42" i="27"/>
  <c r="C42" i="27"/>
  <c r="U121" i="33"/>
  <c r="F175" i="23"/>
  <c r="E47" i="25"/>
  <c r="C39" i="22"/>
  <c r="E247" i="25"/>
  <c r="F199" i="26"/>
  <c r="M133" i="33"/>
  <c r="C38" i="23"/>
  <c r="C42" i="22"/>
  <c r="T133" i="33"/>
  <c r="C38" i="30"/>
  <c r="P169" i="33"/>
  <c r="C41" i="26"/>
  <c r="E41" i="29"/>
  <c r="L241" i="33"/>
  <c r="C47" i="22"/>
  <c r="P133" i="33"/>
  <c r="F139" i="26"/>
  <c r="E38" i="26"/>
  <c r="C38" i="26"/>
  <c r="P205" i="33"/>
  <c r="E44" i="26"/>
  <c r="E171" i="33"/>
  <c r="E163" i="29"/>
  <c r="C41" i="29"/>
  <c r="J58" i="33"/>
  <c r="P229" i="33"/>
  <c r="E46" i="26"/>
  <c r="C46" i="26"/>
  <c r="E40" i="29"/>
  <c r="J75" i="33"/>
  <c r="P145" i="33"/>
  <c r="E39" i="26"/>
  <c r="C39" i="26"/>
  <c r="E124" i="1"/>
  <c r="P97" i="33"/>
  <c r="C35" i="26"/>
  <c r="L133" i="33"/>
  <c r="E139" i="22"/>
  <c r="C38" i="22"/>
  <c r="E38" i="22"/>
  <c r="C40" i="1"/>
  <c r="F175" i="29"/>
  <c r="T157" i="33"/>
  <c r="C40" i="30"/>
  <c r="E40" i="30"/>
  <c r="L229" i="33"/>
  <c r="E46" i="22"/>
  <c r="C46" i="22"/>
  <c r="T109" i="33"/>
  <c r="C36" i="30"/>
  <c r="T181" i="33"/>
  <c r="C42" i="30"/>
  <c r="D94" i="33"/>
  <c r="F94" i="33" s="1"/>
  <c r="E151" i="26"/>
  <c r="E211" i="26"/>
  <c r="E40" i="22"/>
  <c r="P157" i="33"/>
  <c r="C40" i="26"/>
  <c r="E34" i="22"/>
  <c r="F91" i="22"/>
  <c r="T229" i="33"/>
  <c r="C46" i="30"/>
  <c r="P121" i="33"/>
  <c r="E127" i="26"/>
  <c r="C37" i="26"/>
  <c r="E37" i="26"/>
  <c r="P241" i="33"/>
  <c r="C47" i="26"/>
  <c r="E47" i="26"/>
  <c r="E163" i="30"/>
  <c r="D53" i="33"/>
  <c r="E53" i="33" s="1"/>
  <c r="E55" i="23"/>
  <c r="E38" i="4"/>
  <c r="F187" i="25"/>
  <c r="O181" i="33"/>
  <c r="J54" i="33"/>
  <c r="E163" i="27"/>
  <c r="E33" i="26"/>
  <c r="E79" i="26"/>
  <c r="F243" i="33"/>
  <c r="E57" i="23"/>
  <c r="J52" i="33"/>
  <c r="J107" i="33"/>
  <c r="J82" i="33"/>
  <c r="D10" i="1"/>
  <c r="D12" i="1" s="1"/>
  <c r="F57" i="23"/>
  <c r="J163" i="33"/>
  <c r="S157" i="33"/>
  <c r="D93" i="33"/>
  <c r="E93" i="33" s="1"/>
  <c r="E237" i="33"/>
  <c r="J80" i="33"/>
  <c r="J95" i="33"/>
  <c r="D76" i="33"/>
  <c r="F76" i="33" s="1"/>
  <c r="D77" i="22"/>
  <c r="E77" i="22" s="1"/>
  <c r="E151" i="31"/>
  <c r="E34" i="30"/>
  <c r="M51" i="33"/>
  <c r="J76" i="33"/>
  <c r="E42" i="25"/>
  <c r="D82" i="33"/>
  <c r="F82" i="33" s="1"/>
  <c r="J227" i="33"/>
  <c r="D83" i="33"/>
  <c r="F83" i="33" s="1"/>
  <c r="J64" i="33"/>
  <c r="J235" i="33"/>
  <c r="F182" i="33"/>
  <c r="J93" i="33"/>
  <c r="O157" i="33"/>
  <c r="E187" i="25"/>
  <c r="C34" i="30"/>
  <c r="D55" i="32"/>
  <c r="D16" i="32" s="1"/>
  <c r="F91" i="30"/>
  <c r="E91" i="30"/>
  <c r="E175" i="29"/>
  <c r="D95" i="33"/>
  <c r="E95" i="33" s="1"/>
  <c r="D55" i="33"/>
  <c r="F55" i="33" s="1"/>
  <c r="J87" i="33"/>
  <c r="J173" i="33"/>
  <c r="J62" i="33"/>
  <c r="J148" i="33"/>
  <c r="J91" i="33"/>
  <c r="E39" i="27"/>
  <c r="J74" i="33"/>
  <c r="Q169" i="33"/>
  <c r="C41" i="27"/>
  <c r="U97" i="33"/>
  <c r="C35" i="31"/>
  <c r="C44" i="29"/>
  <c r="Q157" i="33"/>
  <c r="E40" i="27"/>
  <c r="C40" i="27"/>
  <c r="E44" i="29"/>
  <c r="E235" i="28"/>
  <c r="E211" i="29"/>
  <c r="U157" i="33"/>
  <c r="C40" i="31"/>
  <c r="D196" i="33"/>
  <c r="E196" i="33" s="1"/>
  <c r="J90" i="33"/>
  <c r="Q133" i="33"/>
  <c r="C38" i="27"/>
  <c r="J66" i="33"/>
  <c r="Q97" i="33"/>
  <c r="C35" i="27"/>
  <c r="E194" i="33"/>
  <c r="J89" i="33"/>
  <c r="D91" i="33"/>
  <c r="F91" i="33" s="1"/>
  <c r="Q121" i="33"/>
  <c r="E127" i="27"/>
  <c r="E37" i="27"/>
  <c r="C37" i="27"/>
  <c r="F127" i="27"/>
  <c r="C33" i="1"/>
  <c r="F97" i="1"/>
  <c r="E36" i="1"/>
  <c r="E97" i="1"/>
  <c r="E186" i="33"/>
  <c r="E101" i="33"/>
  <c r="F190" i="33"/>
  <c r="C260" i="4"/>
  <c r="F130" i="33"/>
  <c r="E249" i="33"/>
  <c r="F165" i="33"/>
  <c r="E222" i="33"/>
  <c r="K109" i="33"/>
  <c r="F242" i="33"/>
  <c r="J55" i="33"/>
  <c r="K121" i="33"/>
  <c r="E134" i="33"/>
  <c r="F115" i="33"/>
  <c r="F231" i="33"/>
  <c r="E151" i="4"/>
  <c r="E37" i="4"/>
  <c r="E57" i="4"/>
  <c r="E246" i="33"/>
  <c r="F247" i="4"/>
  <c r="E47" i="4"/>
  <c r="K241" i="33"/>
  <c r="E245" i="33"/>
  <c r="E251" i="33"/>
  <c r="E244" i="33"/>
  <c r="F248" i="33"/>
  <c r="F232" i="33"/>
  <c r="F226" i="33"/>
  <c r="E219" i="33"/>
  <c r="E211" i="33"/>
  <c r="E215" i="33"/>
  <c r="E187" i="4"/>
  <c r="F187" i="4"/>
  <c r="K181" i="33"/>
  <c r="C42" i="4"/>
  <c r="E176" i="33"/>
  <c r="E166" i="33"/>
  <c r="E39" i="4"/>
  <c r="E148" i="33"/>
  <c r="F138" i="33"/>
  <c r="E142" i="33"/>
  <c r="F127" i="4"/>
  <c r="E127" i="4"/>
  <c r="F126" i="33"/>
  <c r="E122" i="33"/>
  <c r="F117" i="33"/>
  <c r="F118" i="33"/>
  <c r="F57" i="4"/>
  <c r="D55" i="4"/>
  <c r="F86" i="33"/>
  <c r="E86" i="33"/>
  <c r="E90" i="33"/>
  <c r="F90" i="33"/>
  <c r="O205" i="33"/>
  <c r="E44" i="25"/>
  <c r="C44" i="25"/>
  <c r="F211" i="25"/>
  <c r="E211" i="25"/>
  <c r="D92" i="33"/>
  <c r="F92" i="33" s="1"/>
  <c r="J86" i="33"/>
  <c r="O193" i="33"/>
  <c r="C43" i="25"/>
  <c r="F199" i="25"/>
  <c r="E199" i="25"/>
  <c r="O109" i="33"/>
  <c r="C36" i="25"/>
  <c r="F115" i="25"/>
  <c r="E211" i="4"/>
  <c r="E203" i="33"/>
  <c r="F211" i="29"/>
  <c r="K169" i="33"/>
  <c r="E41" i="4"/>
  <c r="F175" i="4"/>
  <c r="E175" i="4"/>
  <c r="C41" i="4"/>
  <c r="O169" i="33"/>
  <c r="C41" i="25"/>
  <c r="E44" i="4"/>
  <c r="E189" i="33"/>
  <c r="K217" i="33"/>
  <c r="C45" i="4"/>
  <c r="K145" i="33"/>
  <c r="C39" i="4"/>
  <c r="E79" i="33"/>
  <c r="E38" i="1"/>
  <c r="E43" i="26"/>
  <c r="E75" i="1"/>
  <c r="O121" i="33"/>
  <c r="E37" i="25"/>
  <c r="C37" i="25"/>
  <c r="F127" i="25"/>
  <c r="E127" i="25"/>
  <c r="S109" i="33"/>
  <c r="C36" i="29"/>
  <c r="F115" i="29"/>
  <c r="E36" i="29"/>
  <c r="E115" i="29"/>
  <c r="F211" i="4"/>
  <c r="F110" i="1"/>
  <c r="K133" i="33"/>
  <c r="C38" i="4"/>
  <c r="E139" i="4"/>
  <c r="K205" i="33"/>
  <c r="O241" i="33"/>
  <c r="C47" i="25"/>
  <c r="S217" i="33"/>
  <c r="C45" i="29"/>
  <c r="E45" i="29"/>
  <c r="E223" i="29"/>
  <c r="E34" i="1"/>
  <c r="E77" i="33"/>
  <c r="C43" i="26"/>
  <c r="C34" i="1"/>
  <c r="D223" i="33"/>
  <c r="F223" i="33" s="1"/>
  <c r="D197" i="33"/>
  <c r="F197" i="33" s="1"/>
  <c r="D100" i="33"/>
  <c r="J81" i="33"/>
  <c r="C35" i="29"/>
  <c r="S121" i="33"/>
  <c r="F127" i="29"/>
  <c r="E127" i="29"/>
  <c r="E37" i="29"/>
  <c r="C37" i="29"/>
  <c r="S133" i="33"/>
  <c r="F139" i="29"/>
  <c r="E38" i="29"/>
  <c r="C38" i="29"/>
  <c r="E218" i="33"/>
  <c r="C36" i="31"/>
  <c r="E151" i="27"/>
  <c r="E35" i="29"/>
  <c r="O133" i="33"/>
  <c r="C38" i="25"/>
  <c r="F139" i="25"/>
  <c r="E36" i="31"/>
  <c r="D77" i="26"/>
  <c r="D17" i="26" s="1"/>
  <c r="D55" i="29"/>
  <c r="D16" i="29" s="1"/>
  <c r="F151" i="27"/>
  <c r="E199" i="26"/>
  <c r="E247" i="4"/>
  <c r="E103" i="29"/>
  <c r="S145" i="33"/>
  <c r="C39" i="29"/>
  <c r="E139" i="29"/>
  <c r="C39" i="27"/>
  <c r="K193" i="33"/>
  <c r="E43" i="4"/>
  <c r="F199" i="4"/>
  <c r="C43" i="4"/>
  <c r="E199" i="4"/>
  <c r="F57" i="33"/>
  <c r="E57" i="33"/>
  <c r="D178" i="33"/>
  <c r="N85" i="33"/>
  <c r="F91" i="24"/>
  <c r="E91" i="24"/>
  <c r="E34" i="24"/>
  <c r="C34" i="24"/>
  <c r="D77" i="30"/>
  <c r="D260" i="30" s="1"/>
  <c r="T97" i="33"/>
  <c r="P73" i="33"/>
  <c r="C33" i="26"/>
  <c r="E57" i="31"/>
  <c r="U51" i="33"/>
  <c r="D55" i="31"/>
  <c r="F57" i="31"/>
  <c r="D59" i="33"/>
  <c r="F59" i="33" s="1"/>
  <c r="J59" i="33"/>
  <c r="L73" i="33"/>
  <c r="F79" i="22"/>
  <c r="E33" i="22"/>
  <c r="C33" i="22"/>
  <c r="O97" i="33"/>
  <c r="C35" i="25"/>
  <c r="F103" i="25"/>
  <c r="E103" i="25"/>
  <c r="E35" i="25"/>
  <c r="T73" i="33"/>
  <c r="C33" i="30"/>
  <c r="E79" i="30"/>
  <c r="E33" i="30"/>
  <c r="F79" i="30"/>
  <c r="D65" i="33"/>
  <c r="J65" i="33"/>
  <c r="E235" i="4"/>
  <c r="D233" i="33"/>
  <c r="F233" i="33" s="1"/>
  <c r="J233" i="33"/>
  <c r="K85" i="33"/>
  <c r="E91" i="4"/>
  <c r="E34" i="4"/>
  <c r="F91" i="4"/>
  <c r="C34" i="4"/>
  <c r="S85" i="33"/>
  <c r="E34" i="29"/>
  <c r="F91" i="29"/>
  <c r="E91" i="29"/>
  <c r="C34" i="29"/>
  <c r="R85" i="33"/>
  <c r="F91" i="28"/>
  <c r="E91" i="28"/>
  <c r="E34" i="28"/>
  <c r="C34" i="28"/>
  <c r="J106" i="33"/>
  <c r="E127" i="32"/>
  <c r="E79" i="25"/>
  <c r="O73" i="33"/>
  <c r="E250" i="33"/>
  <c r="F250" i="33"/>
  <c r="J147" i="33"/>
  <c r="E57" i="28"/>
  <c r="R51" i="33"/>
  <c r="F57" i="28"/>
  <c r="D55" i="28"/>
  <c r="D63" i="33"/>
  <c r="E63" i="33" s="1"/>
  <c r="J63" i="33"/>
  <c r="E103" i="30"/>
  <c r="E151" i="24"/>
  <c r="N145" i="33"/>
  <c r="U109" i="33"/>
  <c r="F115" i="31"/>
  <c r="D213" i="33"/>
  <c r="E247" i="33"/>
  <c r="F247" i="33"/>
  <c r="O85" i="33"/>
  <c r="C34" i="25"/>
  <c r="F91" i="25"/>
  <c r="E91" i="25"/>
  <c r="E34" i="25"/>
  <c r="J57" i="33"/>
  <c r="E199" i="30"/>
  <c r="D12" i="4"/>
  <c r="K97" i="33"/>
  <c r="E35" i="4"/>
  <c r="F103" i="4"/>
  <c r="C35" i="4"/>
  <c r="E103" i="4"/>
  <c r="E79" i="22"/>
  <c r="D61" i="33"/>
  <c r="J61" i="33"/>
  <c r="D78" i="33"/>
  <c r="F78" i="33" s="1"/>
  <c r="J78" i="33"/>
  <c r="D88" i="33"/>
  <c r="J88" i="33"/>
  <c r="D66" i="1"/>
  <c r="E66" i="1" s="1"/>
  <c r="E33" i="1"/>
  <c r="F68" i="1"/>
  <c r="E139" i="33"/>
  <c r="E188" i="33"/>
  <c r="E184" i="33"/>
  <c r="E220" i="33"/>
  <c r="C71" i="33"/>
  <c r="D10" i="33" s="1"/>
  <c r="D12" i="33" s="1"/>
  <c r="F224" i="33"/>
  <c r="E224" i="33"/>
  <c r="F139" i="31"/>
  <c r="C38" i="31"/>
  <c r="E38" i="31"/>
  <c r="E139" i="31"/>
  <c r="E46" i="25"/>
  <c r="F235" i="25"/>
  <c r="C46" i="25"/>
  <c r="E235" i="25"/>
  <c r="F155" i="33"/>
  <c r="E155" i="33"/>
  <c r="C260" i="27"/>
  <c r="D10" i="27"/>
  <c r="D12" i="27" s="1"/>
  <c r="C260" i="24"/>
  <c r="D10" i="24"/>
  <c r="D12" i="24" s="1"/>
  <c r="C46" i="4"/>
  <c r="E46" i="4"/>
  <c r="F235" i="4"/>
  <c r="F151" i="23"/>
  <c r="E151" i="23"/>
  <c r="E39" i="23"/>
  <c r="C39" i="23"/>
  <c r="F202" i="33"/>
  <c r="E202" i="33"/>
  <c r="E187" i="32"/>
  <c r="F187" i="32"/>
  <c r="E42" i="32"/>
  <c r="C42" i="32"/>
  <c r="F154" i="33"/>
  <c r="E154" i="33"/>
  <c r="F164" i="33"/>
  <c r="E164" i="33"/>
  <c r="F153" i="33"/>
  <c r="E153" i="33"/>
  <c r="F206" i="33"/>
  <c r="E206" i="33"/>
  <c r="E42" i="1"/>
  <c r="C42" i="1"/>
  <c r="F142" i="1"/>
  <c r="D77" i="32"/>
  <c r="E77" i="32" s="1"/>
  <c r="F79" i="32"/>
  <c r="E79" i="32"/>
  <c r="E33" i="32"/>
  <c r="C33" i="32"/>
  <c r="F235" i="32"/>
  <c r="E46" i="32"/>
  <c r="C46" i="32"/>
  <c r="E235" i="32"/>
  <c r="F75" i="33"/>
  <c r="E75" i="33"/>
  <c r="F66" i="33"/>
  <c r="E66" i="33"/>
  <c r="E209" i="33"/>
  <c r="F209" i="33"/>
  <c r="E236" i="33"/>
  <c r="E227" i="33"/>
  <c r="F128" i="33"/>
  <c r="E128" i="33"/>
  <c r="E104" i="33"/>
  <c r="F149" i="33"/>
  <c r="E149" i="33"/>
  <c r="E152" i="33"/>
  <c r="F98" i="33"/>
  <c r="E98" i="33"/>
  <c r="F210" i="33"/>
  <c r="E210" i="33"/>
  <c r="F221" i="33"/>
  <c r="E221" i="33"/>
  <c r="E163" i="33"/>
  <c r="F199" i="30"/>
  <c r="C43" i="30"/>
  <c r="E43" i="30"/>
  <c r="F79" i="27"/>
  <c r="D77" i="27"/>
  <c r="E79" i="27"/>
  <c r="E33" i="27"/>
  <c r="C33" i="27"/>
  <c r="E199" i="22"/>
  <c r="F199" i="22"/>
  <c r="E43" i="22"/>
  <c r="C43" i="22"/>
  <c r="E46" i="27"/>
  <c r="F235" i="27"/>
  <c r="C46" i="27"/>
  <c r="E235" i="27"/>
  <c r="C45" i="27"/>
  <c r="E45" i="27"/>
  <c r="F223" i="27"/>
  <c r="F62" i="33"/>
  <c r="E62" i="33"/>
  <c r="F89" i="33"/>
  <c r="E89" i="33"/>
  <c r="E43" i="29"/>
  <c r="C43" i="29"/>
  <c r="F199" i="29"/>
  <c r="E199" i="29"/>
  <c r="F207" i="33"/>
  <c r="E207" i="33"/>
  <c r="E34" i="31"/>
  <c r="F91" i="31"/>
  <c r="C34" i="31"/>
  <c r="F167" i="33"/>
  <c r="E167" i="33"/>
  <c r="E136" i="33"/>
  <c r="D10" i="32"/>
  <c r="C260" i="32"/>
  <c r="E33" i="4"/>
  <c r="E79" i="4"/>
  <c r="F79" i="4"/>
  <c r="D77" i="4"/>
  <c r="D17" i="4" s="1"/>
  <c r="C33" i="4"/>
  <c r="E91" i="31"/>
  <c r="F195" i="33"/>
  <c r="E195" i="33"/>
  <c r="F147" i="33"/>
  <c r="E147" i="33"/>
  <c r="E99" i="33"/>
  <c r="F99" i="33"/>
  <c r="E123" i="33"/>
  <c r="D9" i="32"/>
  <c r="F127" i="32"/>
  <c r="E37" i="32"/>
  <c r="C37" i="32"/>
  <c r="F125" i="33"/>
  <c r="E125" i="33"/>
  <c r="F102" i="33"/>
  <c r="E102" i="33"/>
  <c r="C260" i="30"/>
  <c r="D10" i="30"/>
  <c r="D12" i="30" s="1"/>
  <c r="D10" i="29"/>
  <c r="D12" i="29" s="1"/>
  <c r="C260" i="29"/>
  <c r="F79" i="23"/>
  <c r="D77" i="23"/>
  <c r="E77" i="23" s="1"/>
  <c r="E79" i="23"/>
  <c r="E33" i="23"/>
  <c r="C33" i="23"/>
  <c r="C33" i="29"/>
  <c r="D77" i="29"/>
  <c r="E33" i="29"/>
  <c r="F79" i="29"/>
  <c r="F79" i="28"/>
  <c r="D77" i="28"/>
  <c r="E79" i="28"/>
  <c r="E33" i="28"/>
  <c r="C33" i="28"/>
  <c r="E223" i="27"/>
  <c r="E135" i="33"/>
  <c r="F135" i="33"/>
  <c r="E239" i="33"/>
  <c r="F239" i="33"/>
  <c r="F54" i="33"/>
  <c r="E54" i="33"/>
  <c r="F199" i="33"/>
  <c r="E199" i="33"/>
  <c r="E131" i="33"/>
  <c r="E43" i="32"/>
  <c r="C43" i="32"/>
  <c r="F199" i="32"/>
  <c r="E199" i="32"/>
  <c r="E172" i="33"/>
  <c r="F106" i="33"/>
  <c r="E106" i="33"/>
  <c r="F137" i="33"/>
  <c r="E137" i="33"/>
  <c r="E42" i="31"/>
  <c r="F187" i="31"/>
  <c r="C42" i="31"/>
  <c r="F223" i="30"/>
  <c r="E223" i="30"/>
  <c r="E45" i="30"/>
  <c r="C45" i="30"/>
  <c r="E35" i="32"/>
  <c r="C35" i="32"/>
  <c r="F103" i="32"/>
  <c r="E103" i="32"/>
  <c r="E46" i="29"/>
  <c r="F235" i="29"/>
  <c r="C46" i="29"/>
  <c r="E235" i="29"/>
  <c r="C39" i="24"/>
  <c r="F151" i="24"/>
  <c r="E39" i="24"/>
  <c r="E46" i="28"/>
  <c r="F235" i="28"/>
  <c r="C46" i="28"/>
  <c r="E39" i="31"/>
  <c r="C39" i="31"/>
  <c r="F151" i="31"/>
  <c r="E46" i="23"/>
  <c r="F235" i="23"/>
  <c r="E235" i="23"/>
  <c r="C46" i="23"/>
  <c r="F160" i="33"/>
  <c r="E160" i="33"/>
  <c r="E44" i="32"/>
  <c r="C44" i="32"/>
  <c r="F211" i="32"/>
  <c r="E211" i="32"/>
  <c r="E36" i="32"/>
  <c r="C36" i="32"/>
  <c r="F115" i="32"/>
  <c r="E115" i="32"/>
  <c r="F112" i="33"/>
  <c r="E112" i="33"/>
  <c r="F56" i="33"/>
  <c r="E56" i="33"/>
  <c r="F230" i="33"/>
  <c r="E230" i="33"/>
  <c r="F201" i="33"/>
  <c r="E201" i="33"/>
  <c r="E113" i="33"/>
  <c r="F113" i="33"/>
  <c r="E179" i="33"/>
  <c r="F111" i="33"/>
  <c r="E111" i="33"/>
  <c r="E124" i="33"/>
  <c r="F127" i="30"/>
  <c r="E37" i="30"/>
  <c r="C37" i="30"/>
  <c r="E127" i="30"/>
  <c r="F107" i="33"/>
  <c r="E107" i="33"/>
  <c r="F173" i="33"/>
  <c r="E173" i="33"/>
  <c r="E200" i="33"/>
  <c r="C260" i="31"/>
  <c r="D10" i="31"/>
  <c r="D12" i="31" s="1"/>
  <c r="F185" i="33"/>
  <c r="E185" i="33"/>
  <c r="F234" i="33"/>
  <c r="E234" i="33"/>
  <c r="D10" i="25"/>
  <c r="D12" i="25" s="1"/>
  <c r="C260" i="25"/>
  <c r="F117" i="1"/>
  <c r="E117" i="1"/>
  <c r="C39" i="1"/>
  <c r="E39" i="1"/>
  <c r="E36" i="24"/>
  <c r="C36" i="24"/>
  <c r="F115" i="24"/>
  <c r="E115" i="24"/>
  <c r="F163" i="32"/>
  <c r="E163" i="32"/>
  <c r="E40" i="32"/>
  <c r="C40" i="32"/>
  <c r="E87" i="33"/>
  <c r="F87" i="33"/>
  <c r="E91" i="32"/>
  <c r="C34" i="32"/>
  <c r="E34" i="32"/>
  <c r="F91" i="32"/>
  <c r="F212" i="33"/>
  <c r="E212" i="33"/>
  <c r="F208" i="33"/>
  <c r="E208" i="33"/>
  <c r="F119" i="33"/>
  <c r="E119" i="33"/>
  <c r="E183" i="33"/>
  <c r="F183" i="33"/>
  <c r="F116" i="33"/>
  <c r="E116" i="33"/>
  <c r="E38" i="32"/>
  <c r="F139" i="32"/>
  <c r="C38" i="32"/>
  <c r="E139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7" i="31"/>
  <c r="F225" i="33"/>
  <c r="E225" i="33"/>
  <c r="C39" i="32"/>
  <c r="F151" i="32"/>
  <c r="E151" i="32"/>
  <c r="E39" i="32"/>
  <c r="E160" i="1"/>
  <c r="E44" i="1"/>
  <c r="C44" i="1"/>
  <c r="F160" i="1"/>
  <c r="F81" i="33"/>
  <c r="E81" i="33"/>
  <c r="E41" i="1"/>
  <c r="C41" i="1"/>
  <c r="E132" i="1"/>
  <c r="F132" i="1"/>
  <c r="C33" i="25"/>
  <c r="F79" i="25"/>
  <c r="E33" i="25"/>
  <c r="D77" i="25"/>
  <c r="F198" i="33"/>
  <c r="E198" i="33"/>
  <c r="E161" i="33"/>
  <c r="F161" i="33"/>
  <c r="F129" i="33"/>
  <c r="E129" i="33"/>
  <c r="F64" i="33"/>
  <c r="E64" i="33"/>
  <c r="F175" i="33"/>
  <c r="E175" i="33"/>
  <c r="F60" i="33"/>
  <c r="E60" i="33"/>
  <c r="E235" i="33"/>
  <c r="F175" i="32"/>
  <c r="E175" i="32"/>
  <c r="E41" i="32"/>
  <c r="C41" i="32"/>
  <c r="E191" i="33"/>
  <c r="F191" i="33"/>
  <c r="E140" i="33"/>
  <c r="F151" i="33"/>
  <c r="E151" i="33"/>
  <c r="F114" i="33"/>
  <c r="E114" i="33"/>
  <c r="F162" i="33"/>
  <c r="E162" i="33"/>
  <c r="F103" i="30"/>
  <c r="C35" i="30"/>
  <c r="E35" i="30"/>
  <c r="F150" i="33"/>
  <c r="E150" i="33"/>
  <c r="C260" i="23"/>
  <c r="D10" i="23"/>
  <c r="D12" i="23" s="1"/>
  <c r="F79" i="24"/>
  <c r="D77" i="24"/>
  <c r="E77" i="24" s="1"/>
  <c r="E79" i="24"/>
  <c r="E33" i="24"/>
  <c r="C33" i="24"/>
  <c r="F79" i="31"/>
  <c r="D77" i="31"/>
  <c r="E77" i="31" s="1"/>
  <c r="E79" i="31"/>
  <c r="E33" i="31"/>
  <c r="C33" i="31"/>
  <c r="C260" i="28"/>
  <c r="D10" i="28"/>
  <c r="D12" i="28" s="1"/>
  <c r="C43" i="1"/>
  <c r="E152" i="1"/>
  <c r="E43" i="1"/>
  <c r="F152" i="1"/>
  <c r="C260" i="26"/>
  <c r="D10" i="26"/>
  <c r="D12" i="26" s="1"/>
  <c r="F235" i="31"/>
  <c r="C46" i="31"/>
  <c r="E46" i="31"/>
  <c r="E235" i="31"/>
  <c r="E79" i="29"/>
  <c r="E55" i="4" l="1"/>
  <c r="D16" i="4"/>
  <c r="J51" i="33"/>
  <c r="F52" i="33"/>
  <c r="E55" i="25"/>
  <c r="E55" i="24"/>
  <c r="E55" i="30"/>
  <c r="E55" i="22"/>
  <c r="F74" i="33"/>
  <c r="E80" i="33"/>
  <c r="J229" i="33"/>
  <c r="E76" i="33"/>
  <c r="E55" i="26"/>
  <c r="D229" i="33"/>
  <c r="E40" i="33" s="1"/>
  <c r="E82" i="33"/>
  <c r="E55" i="33"/>
  <c r="D260" i="26"/>
  <c r="E260" i="26" s="1"/>
  <c r="D260" i="22"/>
  <c r="E260" i="22" s="1"/>
  <c r="D17" i="22"/>
  <c r="E25" i="22" s="1"/>
  <c r="E55" i="32"/>
  <c r="F53" i="33"/>
  <c r="E94" i="33"/>
  <c r="D181" i="33"/>
  <c r="E181" i="33" s="1"/>
  <c r="E83" i="33"/>
  <c r="D51" i="33"/>
  <c r="E51" i="33" s="1"/>
  <c r="E55" i="29"/>
  <c r="F95" i="33"/>
  <c r="J217" i="33"/>
  <c r="E91" i="33"/>
  <c r="F93" i="33"/>
  <c r="E77" i="26"/>
  <c r="D171" i="1"/>
  <c r="E171" i="1" s="1"/>
  <c r="D17" i="1"/>
  <c r="B25" i="1" s="1"/>
  <c r="E233" i="33"/>
  <c r="J205" i="33"/>
  <c r="F196" i="33"/>
  <c r="D169" i="33"/>
  <c r="F169" i="33" s="1"/>
  <c r="D157" i="33"/>
  <c r="E157" i="33" s="1"/>
  <c r="D12" i="32"/>
  <c r="J157" i="33"/>
  <c r="F63" i="33"/>
  <c r="D145" i="33"/>
  <c r="E145" i="33" s="1"/>
  <c r="J73" i="33"/>
  <c r="D121" i="33"/>
  <c r="E121" i="33" s="1"/>
  <c r="J181" i="33"/>
  <c r="J169" i="33"/>
  <c r="E77" i="30"/>
  <c r="D17" i="30"/>
  <c r="D19" i="30" s="1"/>
  <c r="D21" i="30" s="1"/>
  <c r="D133" i="33"/>
  <c r="E32" i="33" s="1"/>
  <c r="E260" i="30"/>
  <c r="J193" i="33"/>
  <c r="J121" i="33"/>
  <c r="E197" i="33"/>
  <c r="D193" i="33"/>
  <c r="E193" i="33" s="1"/>
  <c r="E78" i="33"/>
  <c r="D241" i="33"/>
  <c r="E241" i="33" s="1"/>
  <c r="E223" i="33"/>
  <c r="D205" i="33"/>
  <c r="E205" i="33" s="1"/>
  <c r="J133" i="33"/>
  <c r="E92" i="33"/>
  <c r="E59" i="33"/>
  <c r="D73" i="33"/>
  <c r="E27" i="33" s="1"/>
  <c r="D217" i="33"/>
  <c r="E217" i="33" s="1"/>
  <c r="J109" i="33"/>
  <c r="E100" i="33"/>
  <c r="F100" i="33"/>
  <c r="J241" i="33"/>
  <c r="D16" i="31"/>
  <c r="E55" i="31"/>
  <c r="F213" i="33"/>
  <c r="E213" i="33"/>
  <c r="E55" i="28"/>
  <c r="D16" i="28"/>
  <c r="D85" i="33"/>
  <c r="F85" i="33" s="1"/>
  <c r="J85" i="33"/>
  <c r="F178" i="33"/>
  <c r="E178" i="33"/>
  <c r="D97" i="33"/>
  <c r="C29" i="33" s="1"/>
  <c r="J97" i="33"/>
  <c r="J145" i="33"/>
  <c r="F61" i="33"/>
  <c r="E61" i="33"/>
  <c r="D109" i="33"/>
  <c r="F109" i="33" s="1"/>
  <c r="F88" i="33"/>
  <c r="E88" i="33"/>
  <c r="E65" i="33"/>
  <c r="F65" i="33"/>
  <c r="C254" i="33"/>
  <c r="E25" i="26"/>
  <c r="B25" i="26"/>
  <c r="D19" i="26"/>
  <c r="D21" i="26" s="1"/>
  <c r="D260" i="32"/>
  <c r="E260" i="32" s="1"/>
  <c r="D17" i="32"/>
  <c r="D260" i="4"/>
  <c r="E260" i="4" s="1"/>
  <c r="E77" i="4"/>
  <c r="D260" i="27"/>
  <c r="E260" i="27" s="1"/>
  <c r="D17" i="27"/>
  <c r="D260" i="28"/>
  <c r="E260" i="28" s="1"/>
  <c r="D17" i="28"/>
  <c r="D260" i="29"/>
  <c r="E260" i="29" s="1"/>
  <c r="D17" i="29"/>
  <c r="D19" i="29" s="1"/>
  <c r="D21" i="29" s="1"/>
  <c r="D260" i="31"/>
  <c r="E260" i="31" s="1"/>
  <c r="D17" i="31"/>
  <c r="E77" i="29"/>
  <c r="D260" i="25"/>
  <c r="E260" i="25" s="1"/>
  <c r="D17" i="25"/>
  <c r="D19" i="25" s="1"/>
  <c r="D21" i="25" s="1"/>
  <c r="E77" i="27"/>
  <c r="D260" i="24"/>
  <c r="E260" i="24" s="1"/>
  <c r="D17" i="24"/>
  <c r="D260" i="23"/>
  <c r="E260" i="23" s="1"/>
  <c r="D17" i="23"/>
  <c r="E77" i="28"/>
  <c r="E77" i="25"/>
  <c r="F229" i="33" l="1"/>
  <c r="E229" i="33"/>
  <c r="C40" i="33"/>
  <c r="B25" i="22"/>
  <c r="D19" i="22"/>
  <c r="D21" i="22" s="1"/>
  <c r="F181" i="33"/>
  <c r="F51" i="33"/>
  <c r="D49" i="33"/>
  <c r="E49" i="33" s="1"/>
  <c r="E36" i="33"/>
  <c r="C36" i="33"/>
  <c r="D19" i="1"/>
  <c r="D21" i="1" s="1"/>
  <c r="F157" i="33"/>
  <c r="C34" i="33"/>
  <c r="E34" i="33"/>
  <c r="E25" i="1"/>
  <c r="E169" i="33"/>
  <c r="C35" i="33"/>
  <c r="E35" i="33"/>
  <c r="E133" i="33"/>
  <c r="F217" i="33"/>
  <c r="E39" i="33"/>
  <c r="F133" i="33"/>
  <c r="C32" i="33"/>
  <c r="C41" i="33"/>
  <c r="E33" i="33"/>
  <c r="B25" i="30"/>
  <c r="C33" i="33"/>
  <c r="E25" i="30"/>
  <c r="E73" i="33"/>
  <c r="F73" i="33"/>
  <c r="F145" i="33"/>
  <c r="E31" i="33"/>
  <c r="F121" i="33"/>
  <c r="C31" i="33"/>
  <c r="E41" i="33"/>
  <c r="E37" i="33"/>
  <c r="C38" i="33"/>
  <c r="C37" i="33"/>
  <c r="F241" i="33"/>
  <c r="F205" i="33"/>
  <c r="E38" i="33"/>
  <c r="F193" i="33"/>
  <c r="C27" i="33"/>
  <c r="C39" i="33"/>
  <c r="E109" i="33"/>
  <c r="E97" i="33"/>
  <c r="C30" i="33"/>
  <c r="E30" i="33"/>
  <c r="E29" i="33"/>
  <c r="F97" i="33"/>
  <c r="C28" i="33"/>
  <c r="E85" i="33"/>
  <c r="E28" i="33"/>
  <c r="D71" i="33"/>
  <c r="D17" i="33" s="1"/>
  <c r="E25" i="24"/>
  <c r="B25" i="24"/>
  <c r="E25" i="25"/>
  <c r="B25" i="25"/>
  <c r="B25" i="4"/>
  <c r="E25" i="4"/>
  <c r="D19" i="4"/>
  <c r="D21" i="4" s="1"/>
  <c r="E25" i="28"/>
  <c r="B25" i="28"/>
  <c r="D19" i="28"/>
  <c r="D21" i="28" s="1"/>
  <c r="E25" i="32"/>
  <c r="B25" i="32"/>
  <c r="D19" i="32"/>
  <c r="D21" i="32" s="1"/>
  <c r="D19" i="24"/>
  <c r="D21" i="24" s="1"/>
  <c r="E25" i="31"/>
  <c r="B25" i="31"/>
  <c r="D19" i="31"/>
  <c r="D21" i="31" s="1"/>
  <c r="E25" i="29"/>
  <c r="B25" i="29"/>
  <c r="E25" i="23"/>
  <c r="B25" i="23"/>
  <c r="D19" i="23"/>
  <c r="D21" i="23" s="1"/>
  <c r="E25" i="27"/>
  <c r="B25" i="27"/>
  <c r="D19" i="27"/>
  <c r="D21" i="27" s="1"/>
  <c r="D16" i="33" l="1"/>
  <c r="E23" i="33" s="1"/>
  <c r="E71" i="33"/>
  <c r="D254" i="33"/>
  <c r="E254" i="33" s="1"/>
  <c r="B23" i="33"/>
  <c r="D19" i="33" l="1"/>
</calcChain>
</file>

<file path=xl/sharedStrings.xml><?xml version="1.0" encoding="utf-8"?>
<sst xmlns="http://schemas.openxmlformats.org/spreadsheetml/2006/main" count="8290" uniqueCount="211">
  <si>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</si>
  <si>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</si>
  <si>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</si>
  <si>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</si>
  <si>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</si>
  <si>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</si>
  <si>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</si>
  <si>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</si>
  <si>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</si>
  <si>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</si>
  <si>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</si>
  <si>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</si>
  <si>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</si>
  <si>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</si>
  <si>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</si>
  <si>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</si>
  <si>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</si>
  <si>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</si>
  <si>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</si>
  <si>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</si>
  <si>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</si>
  <si>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</si>
  <si>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</si>
  <si>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</si>
  <si>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</si>
  <si>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</si>
  <si>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</si>
  <si>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</si>
  <si>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</si>
  <si>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</si>
  <si>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</si>
  <si>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</si>
  <si>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</si>
  <si>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</si>
  <si>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</si>
  <si>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</si>
  <si>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</si>
  <si>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</si>
  <si>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</si>
  <si>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</si>
  <si>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</si>
  <si>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</si>
  <si>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</si>
  <si>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</si>
  <si>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</si>
  <si>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</si>
  <si>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</si>
  <si>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</si>
  <si>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</si>
  <si>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</si>
  <si>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</si>
  <si>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</si>
  <si>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</si>
  <si>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</si>
  <si>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</si>
  <si>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</si>
  <si>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</si>
  <si>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</si>
  <si>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</si>
  <si>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</si>
  <si>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</si>
  <si>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</si>
  <si>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</si>
  <si>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</si>
  <si>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</si>
  <si>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</si>
  <si>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</si>
  <si>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</si>
  <si>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</si>
  <si>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</si>
  <si>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</si>
  <si>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</si>
  <si>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</si>
  <si>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</si>
  <si>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</si>
  <si>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</si>
  <si>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</si>
  <si>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</si>
  <si>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</si>
  <si>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</si>
  <si>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</si>
  <si>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</si>
  <si>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</si>
  <si>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</si>
  <si>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</si>
  <si>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</si>
  <si>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</si>
  <si>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</si>
  <si>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</si>
  <si>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</si>
  <si>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</si>
  <si>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</si>
  <si>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</si>
  <si>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</si>
  <si>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</si>
  <si>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</si>
  <si>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</si>
  <si>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</si>
  <si>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</si>
  <si>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</si>
  <si>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</si>
  <si>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</si>
  <si>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</si>
  <si>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</si>
  <si>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</si>
  <si>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</si>
  <si>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</si>
  <si>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</si>
  <si>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</si>
  <si>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</si>
  <si>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</si>
  <si>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</si>
  <si>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</si>
  <si>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</si>
  <si>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</si>
  <si>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</si>
  <si>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</si>
  <si>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</si>
  <si>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</si>
  <si>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</si>
  <si>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</si>
  <si>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</si>
  <si>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</si>
  <si>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</si>
  <si>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</si>
  <si>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</si>
  <si>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</si>
  <si>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</si>
  <si>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</si>
  <si>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</si>
  <si>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</si>
  <si>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</si>
  <si>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</si>
  <si>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</si>
  <si>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</si>
  <si>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</si>
  <si>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</si>
  <si>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</si>
  <si>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</si>
  <si>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</si>
  <si>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</si>
  <si>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</si>
  <si>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</si>
  <si>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</si>
  <si>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</si>
  <si>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</si>
  <si>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</si>
  <si>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</si>
  <si>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</si>
  <si>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</si>
  <si>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</si>
  <si>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</si>
  <si>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</si>
  <si>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</si>
  <si>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</si>
  <si>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</si>
  <si>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</si>
  <si>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</si>
  <si>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</si>
  <si>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</si>
  <si>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</si>
  <si>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</si>
  <si>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</si>
  <si>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</si>
  <si>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</si>
  <si>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</si>
  <si>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</si>
  <si>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</si>
  <si>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</si>
  <si>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</si>
  <si>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</si>
  <si>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</si>
  <si>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</si>
  <si>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</si>
  <si>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</si>
  <si>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</si>
  <si>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</si>
  <si>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</si>
  <si>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</si>
  <si>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</si>
  <si>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</si>
  <si>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</si>
  <si>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</si>
  <si>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</si>
  <si>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</si>
  <si>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</si>
  <si>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</si>
  <si>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</si>
  <si>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</si>
  <si>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</si>
  <si>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Lista wszystkich długów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</si>
  <si>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</si>
  <si>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</si>
  <si>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</si>
  <si>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</si>
  <si>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</si>
  <si>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</si>
  <si>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</si>
  <si>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</si>
  <si>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</si>
  <si>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</si>
  <si>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</si>
  <si>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</si>
  <si>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</si>
  <si>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</si>
  <si>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</si>
  <si>
    <t>&lt;-- tu ewentualnie wstaw liczbę miesięcy, z których ma być liczona średnia (tyle ile minęło w danym roku)</t>
  </si>
  <si>
    <t>Dzień tygodnia:</t>
  </si>
  <si>
    <t>PROCENT POSTĘPU MIESIĄCA</t>
  </si>
  <si>
    <t>Mogę jeszcze tyle wydawać średnio dziennie</t>
  </si>
  <si>
    <t>Liczba dni do końca miesiąca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</si>
</sst>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zł&quot;_);[Red]\(#,##0.00\ &quot;zł&quot;\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#,##0.00\ &quot;zł&quot;"/>
    <numFmt numFmtId="167" formatCode="[$-415]mmm\ yy;@"/>
    <numFmt numFmtId="168" formatCode="_-* #,##0.00\ [$kr-814]_-;\-* #,##0.00\ [$kr-814]_-;_-* &quot;-&quot;??\ [$kr-814]_-;_-@_-"/>
    <numFmt numFmtId="169" formatCode="_-* #,##0.00\ [$kr-43B]_-;\-* #,##0.00\ [$kr-43B]_-;_-* &quot;-&quot;??\ [$kr-43B]_-;_-@_-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2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9">
    <xf numFmtId="0" fontId="0" fillId="0" borderId="0" xfId="0"/>
    <xf numFmtId="0" fontId="4" fillId="0" borderId="0" xfId="0" applyFont="1"/>
    <xf numFmtId="0" fontId="0" fillId="0" borderId="0" xfId="0" quotePrefix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Fill="1"/>
    <xf numFmtId="164" fontId="0" fillId="0" borderId="0" xfId="0" applyNumberFormat="1" applyAlignment="1">
      <alignment vertical="center"/>
    </xf>
    <xf numFmtId="0" fontId="0" fillId="0" borderId="0" xfId="0" applyAlignment="1">
      <alignment horizontal="right" vertical="center" wrapText="1"/>
    </xf>
    <xf numFmtId="164" fontId="12" fillId="0" borderId="0" xfId="0" applyNumberFormat="1" applyFont="1" applyAlignment="1">
      <alignment vertical="center"/>
    </xf>
    <xf numFmtId="164" fontId="0" fillId="0" borderId="0" xfId="0" applyNumberFormat="1" applyAlignment="1">
      <alignment horizontal="center"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0" fontId="0" fillId="3" borderId="0" xfId="0" applyFill="1" applyAlignment="1">
      <alignment vertical="top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164" fontId="5" fillId="0" borderId="0" xfId="0" applyNumberFormat="1" applyFont="1" applyFill="1" applyAlignment="1">
      <alignment horizontal="center" vertical="center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0" fontId="0" fillId="0" borderId="0" xfId="0" applyAlignment="1">
      <alignment horizontal="right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3" borderId="0" xfId="0" applyNumberFormat="1" applyFont="1" applyFill="1" applyAlignment="1">
      <alignment horizontal="right" vertical="center"/>
    </xf>
    <xf numFmtId="0" fontId="0" fillId="3" borderId="0" xfId="0" applyFill="1" applyAlignment="1">
      <alignment horizontal="left" vertical="center"/>
    </xf>
    <xf numFmtId="14" fontId="0" fillId="0" borderId="0" xfId="0" applyNumberFormat="1" applyFill="1" applyAlignment="1">
      <alignment horizontal="right"/>
    </xf>
    <xf numFmtId="0" fontId="0" fillId="0" borderId="0" xfId="0" applyAlignment="1">
      <alignment horizontal="right" vertical="center"/>
    </xf>
    <xf numFmtId="0" fontId="6" fillId="3" borderId="0" xfId="0" applyFont="1" applyFill="1" applyAlignment="1">
      <alignment vertical="center"/>
    </xf>
    <xf numFmtId="164" fontId="6" fillId="3" borderId="0" xfId="0" applyNumberFormat="1" applyFont="1" applyFill="1" applyAlignment="1">
      <alignment vertical="center"/>
    </xf>
    <xf numFmtId="9" fontId="6" fillId="3" borderId="0" xfId="26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4" fontId="0" fillId="0" borderId="0" xfId="1" applyNumberFormat="1" applyFont="1" applyFill="1" applyAlignment="1">
      <alignment vertical="center"/>
    </xf>
    <xf numFmtId="164" fontId="0" fillId="0" borderId="0" xfId="1" applyNumberFormat="1" applyFont="1" applyAlignment="1">
      <alignment vertical="center"/>
    </xf>
    <xf numFmtId="9" fontId="0" fillId="0" borderId="0" xfId="26" applyFont="1" applyAlignment="1">
      <alignment horizontal="center" vertical="center"/>
    </xf>
    <xf numFmtId="166" fontId="0" fillId="0" borderId="0" xfId="0" applyNumberFormat="1" applyAlignment="1">
      <alignment vertical="center"/>
    </xf>
    <xf numFmtId="9" fontId="0" fillId="0" borderId="0" xfId="26" applyNumberFormat="1" applyFont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164" fontId="6" fillId="3" borderId="0" xfId="0" applyNumberFormat="1" applyFont="1" applyFill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8" fontId="0" fillId="0" borderId="0" xfId="1" applyNumberFormat="1" applyFont="1" applyAlignment="1">
      <alignment vertical="center" wrapText="1"/>
    </xf>
    <xf numFmtId="0" fontId="0" fillId="0" borderId="0" xfId="0" quotePrefix="1" applyAlignment="1">
      <alignment vertical="center"/>
    </xf>
    <xf numFmtId="0" fontId="0" fillId="0" borderId="0" xfId="0" quotePrefix="1" applyFill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9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0" fillId="0" borderId="0" xfId="0" quotePrefix="1" applyAlignment="1">
      <alignment vertical="center" wrapText="1"/>
    </xf>
    <xf numFmtId="49" fontId="0" fillId="4" borderId="0" xfId="0" applyNumberFormat="1" applyFill="1" applyAlignment="1">
      <alignment vertical="center" wrapText="1"/>
    </xf>
    <xf numFmtId="0" fontId="17" fillId="0" borderId="0" xfId="0" applyFont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0" fillId="4" borderId="0" xfId="0" applyFill="1" applyAlignment="1">
      <alignment vertical="center" wrapText="1"/>
    </xf>
    <xf numFmtId="8" fontId="0" fillId="0" borderId="0" xfId="1" applyNumberFormat="1" applyFont="1" applyFill="1" applyAlignment="1">
      <alignment vertical="center"/>
    </xf>
    <xf numFmtId="8" fontId="0" fillId="0" borderId="0" xfId="0" applyNumberFormat="1" applyFont="1" applyFill="1" applyAlignment="1">
      <alignment vertical="center"/>
    </xf>
    <xf numFmtId="0" fontId="0" fillId="0" borderId="0" xfId="0" applyAlignment="1">
      <alignment horizontal="right" vertical="center"/>
    </xf>
    <xf numFmtId="168" fontId="0" fillId="0" borderId="0" xfId="0" applyNumberFormat="1" applyAlignment="1">
      <alignment horizontal="right" vertical="center"/>
    </xf>
    <xf numFmtId="168" fontId="0" fillId="0" borderId="0" xfId="0" applyNumberFormat="1" applyAlignment="1">
      <alignment horizontal="center" vertical="center"/>
    </xf>
    <xf numFmtId="168" fontId="12" fillId="3" borderId="0" xfId="0" applyNumberFormat="1" applyFont="1" applyFill="1" applyAlignment="1">
      <alignment horizontal="right" vertical="center"/>
    </xf>
    <xf numFmtId="168" fontId="0" fillId="0" borderId="0" xfId="0" applyNumberFormat="1" applyAlignment="1">
      <alignment vertical="center"/>
    </xf>
    <xf numFmtId="168" fontId="9" fillId="5" borderId="0" xfId="0" applyNumberFormat="1" applyFont="1" applyFill="1" applyAlignment="1">
      <alignment horizontal="center" vertical="center"/>
    </xf>
    <xf numFmtId="168" fontId="6" fillId="3" borderId="0" xfId="0" applyNumberFormat="1" applyFont="1" applyFill="1" applyAlignment="1">
      <alignment vertical="center"/>
    </xf>
    <xf numFmtId="168" fontId="4" fillId="3" borderId="0" xfId="1" applyNumberFormat="1" applyFont="1" applyFill="1" applyBorder="1" applyAlignment="1">
      <alignment vertical="center"/>
    </xf>
    <xf numFmtId="168" fontId="0" fillId="4" borderId="0" xfId="1" applyNumberFormat="1" applyFont="1" applyFill="1" applyAlignment="1">
      <alignment vertical="center"/>
    </xf>
    <xf numFmtId="168" fontId="0" fillId="0" borderId="0" xfId="1" applyNumberFormat="1" applyFont="1" applyAlignment="1">
      <alignment vertical="center"/>
    </xf>
    <xf numFmtId="168" fontId="0" fillId="0" borderId="0" xfId="1" applyNumberFormat="1" applyFont="1" applyFill="1" applyAlignment="1">
      <alignment vertical="center"/>
    </xf>
    <xf numFmtId="168" fontId="14" fillId="5" borderId="0" xfId="0" applyNumberFormat="1" applyFont="1" applyFill="1" applyAlignment="1">
      <alignment horizontal="center" vertical="center"/>
    </xf>
    <xf numFmtId="168" fontId="0" fillId="0" borderId="0" xfId="0" applyNumberFormat="1"/>
    <xf numFmtId="169" fontId="0" fillId="0" borderId="0" xfId="1" applyNumberFormat="1" applyFont="1" applyFill="1" applyAlignment="1">
      <alignment vertical="center"/>
    </xf>
    <xf numFmtId="169" fontId="0" fillId="0" borderId="0" xfId="0" applyNumberFormat="1"/>
    <xf numFmtId="169" fontId="0" fillId="0" borderId="0" xfId="0" applyNumberFormat="1" applyAlignment="1">
      <alignment vertical="center"/>
    </xf>
    <xf numFmtId="169" fontId="17" fillId="0" borderId="0" xfId="0" applyNumberFormat="1" applyFont="1" applyAlignment="1">
      <alignment vertical="center"/>
    </xf>
    <xf numFmtId="0" fontId="0" fillId="0" borderId="0" xfId="0" applyAlignment="1">
      <alignment horizontal="right" vertical="center"/>
    </xf>
    <xf numFmtId="0" fontId="10" fillId="6" borderId="0" xfId="0" applyFont="1" applyFill="1" applyAlignment="1">
      <alignment horizontal="center"/>
    </xf>
    <xf numFmtId="167" fontId="11" fillId="0" borderId="1" xfId="0" quotePrefix="1" applyNumberFormat="1" applyFont="1" applyBorder="1" applyAlignment="1">
      <alignment horizontal="center"/>
    </xf>
    <xf numFmtId="167" fontId="11" fillId="0" borderId="2" xfId="0" applyNumberFormat="1" applyFont="1" applyBorder="1" applyAlignment="1">
      <alignment horizontal="center"/>
    </xf>
    <xf numFmtId="0" fontId="0" fillId="3" borderId="0" xfId="0" applyFill="1" applyAlignment="1">
      <alignment horizontal="right" vertical="center" wrapText="1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5" fillId="6" borderId="0" xfId="0" applyFont="1" applyFill="1" applyAlignment="1">
      <alignment horizontal="center" vertical="center" wrapText="1"/>
    </xf>
    <xf numFmtId="168" fontId="0" fillId="0" borderId="4" xfId="0" applyNumberFormat="1" applyBorder="1" applyAlignment="1">
      <alignment horizontal="center" vertical="center" wrapText="1"/>
    </xf>
    <xf numFmtId="168" fontId="0" fillId="0" borderId="5" xfId="0" applyNumberFormat="1" applyBorder="1" applyAlignment="1">
      <alignment horizontal="center" vertical="center" wrapText="1"/>
    </xf>
    <xf numFmtId="168" fontId="0" fillId="0" borderId="6" xfId="0" applyNumberForma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0" fontId="13" fillId="0" borderId="0" xfId="0" applyFont="1" applyAlignment="1">
      <alignment horizontal="left" vertical="top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  <xf numFmtId="168" fontId="6" fillId="7" borderId="0" xfId="0" applyNumberFormat="1" applyFont="1" applyFill="1" applyAlignment="1">
      <alignment vertical="center"/>
    </xf>
    <xf numFmtId="168" fontId="0" fillId="0" borderId="0" xfId="0" applyNumberFormat="1" applyFill="1" applyAlignment="1">
      <alignment vertical="center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94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fgColor auto="1"/>
          <bgColor rgb="FFFFFF00"/>
        </patternFill>
      </fill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name val="Calibri (Tekst podstawowy)"/>
        <scheme val="none"/>
      </font>
      <numFmt numFmtId="168" formatCode="_-* #,##0.00\ [$kr-814]_-;\-* #,##0.00\ [$kr-814]_-;_-* &quot;-&quot;??\ [$kr-814]_-;_-@_-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4" formatCode="#,##0.00\ &quot;zł&quot;;[Red]\-#,##0.00\ &quot;zł&quot;"/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numFmt numFmtId="30" formatCode="@"/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-* #,##0.00\ [$kr-43B]_-;\-* #,##0.00\ [$kr-43B]_-;_-* &quot;-&quot;??\ [$kr-43B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9" formatCode="_-* #,##0.00\ [$kr-43B]_-;\-* #,##0.00\ [$kr-43B]_-;_-* &quot;-&quot;??\ [$kr-43B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9" formatCode="_-* #,##0.00\ [$kr-43B]_-;\-* #,##0.00\ [$kr-43B]_-;_-* &quot;-&quot;??\ [$kr-43B]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3" formatCode="0%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vertical="center" textRotation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numFmt numFmtId="168" formatCode="_-* #,##0.00\ [$kr-814]_-;\-* #,##0.00\ [$kr-814]_-;_-* &quot;-&quot;??\ [$kr-814]_-;_-@_-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13" formatCode="0%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numFmt numFmtId="13" formatCode="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wrapText="0" indent="0" justifyLastLine="0" shrinkToFit="0" readingOrder="0"/>
    </dxf>
    <dxf>
      <numFmt numFmtId="168" formatCode="_-* #,##0.00\ [$kr-814]_-;\-* #,##0.00\ [$kr-814]_-;_-* &quot;-&quot;??\ [$kr-814]_-;_-@_-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kr-814]_-;\-* #,##0.00\ [$kr-814]_-;_-* &quot;-&quot;??\ [$kr-814]_-;_-@_-"/>
      <fill>
        <patternFill patternType="solid">
          <fgColor indexed="64"/>
          <bgColor rgb="FFFFFF00"/>
        </patternFill>
      </fill>
      <alignment vertical="center" textRotation="0" wrapText="0" indent="0" justifyLastLine="0" shrinkToFit="0" readingOrder="0"/>
    </dxf>
    <dxf>
      <numFmt numFmtId="170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PRZYKŁAD!$C$33:$C$44</c:f>
              <c:numCache>
                <c:formatCode>_-* #\ ##0.00\ [$kr-814]_-;\-* #\ ##0.00\ [$kr-814]_-;_-* "-"??\ [$kr-814]_-;_-@_-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PRZYKŁAD!$D$33:$D$44</c:f>
              <c:numCache>
                <c:formatCode>_-* #\ ##0.00\ [$kr-814]_-;\-* #\ ##0.00\ [$kr-814]_-;_-* "-"??\ [$kr-814]_-;_-@_-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_-* #\ ##0.00\ [$kr-814]_-;\-* #\ ##0.00\ [$kr-814]_-;_-* "-"??\ [$kr-814]_-;_-@_-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_-* #\ ##0.00\ [$kr-814]_-;\-* #\ ##0.00\ [$kr-814]_-;_-* "-"??\ [$kr-814]_-;_-@_-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_-* #\ ##0.00\ [$kr-814]_-;\-* #\ ##0.00\ [$kr-814]_-;_-* "-"??\ [$kr-814]_-;_-@_-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Marzec!$C$33:$C$47</c:f>
              <c:numCache>
                <c:formatCode>_-* #\ ##0.00\ [$kr-814]_-;\-* #\ ##0.00\ [$kr-814]_-;_-* "-"??\ [$kr-814]_-;_-@_-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Marzec!$D$33:$D$47</c:f>
              <c:numCache>
                <c:formatCode>_-* #\ ##0.00\ [$kr-814]_-;\-* #\ ##0.00\ [$kr-814]_-;_-* "-"??\ [$kr-814]_-;_-@_-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45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Jedzenie" displayName="Jedzenie" ref="B69:G73" headerRowCount="0" totalsRowShown="0" headerRowDxfId="9440" dataDxfId="9439">
  <tableColumns count="6">
    <tableColumn id="1" xr3:uid="{00000000-0010-0000-0000-000001000000}" name="Kategoria" dataDxfId="9438"/>
    <tableColumn id="2" xr3:uid="{00000000-0010-0000-0000-000002000000}" name="0" headerRowDxfId="9437" dataDxfId="9436"/>
    <tableColumn id="3" xr3:uid="{00000000-0010-0000-0000-000003000000}" name="02" headerRowDxfId="9435" dataDxfId="9434"/>
    <tableColumn id="4" xr3:uid="{00000000-0010-0000-0000-000004000000}" name="Kolumna4" dataDxfId="9433">
      <calculatedColumnFormula>C69-D69</calculatedColumnFormula>
    </tableColumn>
    <tableColumn id="5" xr3:uid="{00000000-0010-0000-0000-000005000000}" name="Kolumna1" dataDxfId="9432">
      <calculatedColumnFormula>IFERROR(D69/C69,"")</calculatedColumnFormula>
    </tableColumn>
    <tableColumn id="6" xr3:uid="{00000000-0010-0000-0000-000006000000}" name="Kolumna2" dataDxfId="9431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a12" displayName="Tabela12" ref="B125:G130" headerRowCount="0" totalsRowShown="0" headerRowDxfId="9333" dataDxfId="9332">
  <tableColumns count="6">
    <tableColumn id="1" xr3:uid="{00000000-0010-0000-0900-000001000000}" name="Kolumna1" dataDxfId="9331"/>
    <tableColumn id="2" xr3:uid="{00000000-0010-0000-0900-000002000000}" name="Kolumna2" dataDxfId="9330"/>
    <tableColumn id="3" xr3:uid="{00000000-0010-0000-0900-000003000000}" name="Kolumna3" dataDxfId="9329">
      <calculatedColumnFormula>SUM(Tabela25[#This Row])</calculatedColumnFormula>
    </tableColumn>
    <tableColumn id="4" xr3:uid="{00000000-0010-0000-0900-000004000000}" name="Kolumna4" dataDxfId="9328">
      <calculatedColumnFormula>C125-D125</calculatedColumnFormula>
    </tableColumn>
    <tableColumn id="5" xr3:uid="{00000000-0010-0000-0900-000005000000}" name="Kolumna5" dataDxfId="9327">
      <calculatedColumnFormula>IFERROR(D125/C125,"")</calculatedColumnFormula>
    </tableColumn>
    <tableColumn id="6" xr3:uid="{00000000-0010-0000-0900-000006000000}" name="Kolumna6" dataDxfId="9326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F000000}" name="Tabela2649" displayName="Tabela2649" ref="I175:AM185" totalsRowShown="0" headerRowDxfId="8546" dataDxfId="7481" headerRowBorderDxfId="8545">
  <autoFilter ref="I175:AM185" xr:uid="{00000000-0009-0000-0100-00003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0-000001000000}" name="1" dataDxfId="7512"/>
    <tableColumn id="2" xr3:uid="{00000000-0010-0000-4F00-000002000000}" name="2" dataDxfId="7511"/>
    <tableColumn id="3" xr3:uid="{00000000-0010-0000-4F00-000003000000}" name="3" dataDxfId="7510"/>
    <tableColumn id="4" xr3:uid="{00000000-0010-0000-4F00-000004000000}" name="4" dataDxfId="7509"/>
    <tableColumn id="5" xr3:uid="{00000000-0010-0000-4F00-000005000000}" name="5" dataDxfId="7508"/>
    <tableColumn id="6" xr3:uid="{00000000-0010-0000-4F00-000006000000}" name="6" dataDxfId="7507"/>
    <tableColumn id="7" xr3:uid="{00000000-0010-0000-4F00-000007000000}" name="7" dataDxfId="7506"/>
    <tableColumn id="8" xr3:uid="{00000000-0010-0000-4F00-000008000000}" name="8" dataDxfId="7505"/>
    <tableColumn id="9" xr3:uid="{00000000-0010-0000-4F00-000009000000}" name="9" dataDxfId="7504"/>
    <tableColumn id="10" xr3:uid="{00000000-0010-0000-4F00-00000A000000}" name="10" dataDxfId="7503"/>
    <tableColumn id="11" xr3:uid="{00000000-0010-0000-4F00-00000B000000}" name="11" dataDxfId="7502"/>
    <tableColumn id="12" xr3:uid="{00000000-0010-0000-4F00-00000C000000}" name="12" dataDxfId="7501"/>
    <tableColumn id="13" xr3:uid="{00000000-0010-0000-4F00-00000D000000}" name="13" dataDxfId="7500"/>
    <tableColumn id="14" xr3:uid="{00000000-0010-0000-4F00-00000E000000}" name="14" dataDxfId="7499"/>
    <tableColumn id="15" xr3:uid="{00000000-0010-0000-4F00-00000F000000}" name="15" dataDxfId="7498"/>
    <tableColumn id="16" xr3:uid="{00000000-0010-0000-4F00-000010000000}" name="16" dataDxfId="7497"/>
    <tableColumn id="17" xr3:uid="{00000000-0010-0000-4F00-000011000000}" name="17" dataDxfId="7496"/>
    <tableColumn id="18" xr3:uid="{00000000-0010-0000-4F00-000012000000}" name="18" dataDxfId="7495"/>
    <tableColumn id="19" xr3:uid="{00000000-0010-0000-4F00-000013000000}" name="19" dataDxfId="7494"/>
    <tableColumn id="20" xr3:uid="{00000000-0010-0000-4F00-000014000000}" name="20" dataDxfId="7493"/>
    <tableColumn id="21" xr3:uid="{00000000-0010-0000-4F00-000015000000}" name="21" dataDxfId="7492"/>
    <tableColumn id="22" xr3:uid="{00000000-0010-0000-4F00-000016000000}" name="22" dataDxfId="7491"/>
    <tableColumn id="23" xr3:uid="{00000000-0010-0000-4F00-000017000000}" name="23" dataDxfId="7490"/>
    <tableColumn id="24" xr3:uid="{00000000-0010-0000-4F00-000018000000}" name="24" dataDxfId="7489"/>
    <tableColumn id="25" xr3:uid="{00000000-0010-0000-4F00-000019000000}" name="25" dataDxfId="7488"/>
    <tableColumn id="26" xr3:uid="{00000000-0010-0000-4F00-00001A000000}" name="26" dataDxfId="7487"/>
    <tableColumn id="27" xr3:uid="{00000000-0010-0000-4F00-00001B000000}" name="27" dataDxfId="7486"/>
    <tableColumn id="28" xr3:uid="{00000000-0010-0000-4F00-00001C000000}" name="28" dataDxfId="7485"/>
    <tableColumn id="29" xr3:uid="{00000000-0010-0000-4F00-00001D000000}" name="29" dataDxfId="7484"/>
    <tableColumn id="30" xr3:uid="{00000000-0010-0000-4F00-00001E000000}" name="30" dataDxfId="7483"/>
    <tableColumn id="31" xr3:uid="{00000000-0010-0000-4F00-00001F000000}" name="31" dataDxfId="7482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50000000}" name="Tabela2750" displayName="Tabela2750" ref="I187:AM197" totalsRowShown="0" headerRowDxfId="8544" dataDxfId="7448">
  <autoFilter ref="I187:AM197" xr:uid="{00000000-0009-0000-0100-00003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0-000001000000}" name="1" dataDxfId="7479"/>
    <tableColumn id="2" xr3:uid="{00000000-0010-0000-5000-000002000000}" name="2" dataDxfId="7478"/>
    <tableColumn id="3" xr3:uid="{00000000-0010-0000-5000-000003000000}" name="3" dataDxfId="7477"/>
    <tableColumn id="4" xr3:uid="{00000000-0010-0000-5000-000004000000}" name="4" dataDxfId="7476"/>
    <tableColumn id="5" xr3:uid="{00000000-0010-0000-5000-000005000000}" name="5" dataDxfId="7475"/>
    <tableColumn id="6" xr3:uid="{00000000-0010-0000-5000-000006000000}" name="6" dataDxfId="7474"/>
    <tableColumn id="7" xr3:uid="{00000000-0010-0000-5000-000007000000}" name="7" dataDxfId="7473"/>
    <tableColumn id="8" xr3:uid="{00000000-0010-0000-5000-000008000000}" name="8" dataDxfId="7472"/>
    <tableColumn id="9" xr3:uid="{00000000-0010-0000-5000-000009000000}" name="9" dataDxfId="7471"/>
    <tableColumn id="10" xr3:uid="{00000000-0010-0000-5000-00000A000000}" name="10" dataDxfId="7470"/>
    <tableColumn id="11" xr3:uid="{00000000-0010-0000-5000-00000B000000}" name="11" dataDxfId="7469"/>
    <tableColumn id="12" xr3:uid="{00000000-0010-0000-5000-00000C000000}" name="12" dataDxfId="7468"/>
    <tableColumn id="13" xr3:uid="{00000000-0010-0000-5000-00000D000000}" name="13" dataDxfId="7467"/>
    <tableColumn id="14" xr3:uid="{00000000-0010-0000-5000-00000E000000}" name="14" dataDxfId="7466"/>
    <tableColumn id="15" xr3:uid="{00000000-0010-0000-5000-00000F000000}" name="15" dataDxfId="7465"/>
    <tableColumn id="16" xr3:uid="{00000000-0010-0000-5000-000010000000}" name="16" dataDxfId="7464"/>
    <tableColumn id="17" xr3:uid="{00000000-0010-0000-5000-000011000000}" name="17" dataDxfId="7463"/>
    <tableColumn id="18" xr3:uid="{00000000-0010-0000-5000-000012000000}" name="18" dataDxfId="7462"/>
    <tableColumn id="19" xr3:uid="{00000000-0010-0000-5000-000013000000}" name="19" dataDxfId="7461"/>
    <tableColumn id="20" xr3:uid="{00000000-0010-0000-5000-000014000000}" name="20" dataDxfId="7460"/>
    <tableColumn id="21" xr3:uid="{00000000-0010-0000-5000-000015000000}" name="21" dataDxfId="7459"/>
    <tableColumn id="22" xr3:uid="{00000000-0010-0000-5000-000016000000}" name="22" dataDxfId="7458"/>
    <tableColumn id="23" xr3:uid="{00000000-0010-0000-5000-000017000000}" name="23" dataDxfId="7457"/>
    <tableColumn id="24" xr3:uid="{00000000-0010-0000-5000-000018000000}" name="24" dataDxfId="7456"/>
    <tableColumn id="25" xr3:uid="{00000000-0010-0000-5000-000019000000}" name="25" dataDxfId="7455"/>
    <tableColumn id="26" xr3:uid="{00000000-0010-0000-5000-00001A000000}" name="26" dataDxfId="7454"/>
    <tableColumn id="27" xr3:uid="{00000000-0010-0000-5000-00001B000000}" name="27" dataDxfId="7453"/>
    <tableColumn id="28" xr3:uid="{00000000-0010-0000-5000-00001C000000}" name="28" dataDxfId="7452"/>
    <tableColumn id="29" xr3:uid="{00000000-0010-0000-5000-00001D000000}" name="29" dataDxfId="7451"/>
    <tableColumn id="30" xr3:uid="{00000000-0010-0000-5000-00001E000000}" name="30" dataDxfId="7450"/>
    <tableColumn id="31" xr3:uid="{00000000-0010-0000-5000-00001F000000}" name="31" dataDxfId="7449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51000000}" name="Tabela2851" displayName="Tabela2851" ref="I199:AM209" totalsRowShown="0" headerRowDxfId="8543" dataDxfId="7415" headerRowBorderDxfId="8542">
  <autoFilter ref="I199:AM209" xr:uid="{00000000-0009-0000-0100-00003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0-000001000000}" name="1" dataDxfId="7446"/>
    <tableColumn id="2" xr3:uid="{00000000-0010-0000-5100-000002000000}" name="2" dataDxfId="7445"/>
    <tableColumn id="3" xr3:uid="{00000000-0010-0000-5100-000003000000}" name="3" dataDxfId="7444"/>
    <tableColumn id="4" xr3:uid="{00000000-0010-0000-5100-000004000000}" name="4" dataDxfId="7443"/>
    <tableColumn id="5" xr3:uid="{00000000-0010-0000-5100-000005000000}" name="5" dataDxfId="7442"/>
    <tableColumn id="6" xr3:uid="{00000000-0010-0000-5100-000006000000}" name="6" dataDxfId="7441"/>
    <tableColumn id="7" xr3:uid="{00000000-0010-0000-5100-000007000000}" name="7" dataDxfId="7440"/>
    <tableColumn id="8" xr3:uid="{00000000-0010-0000-5100-000008000000}" name="8" dataDxfId="7439"/>
    <tableColumn id="9" xr3:uid="{00000000-0010-0000-5100-000009000000}" name="9" dataDxfId="7438"/>
    <tableColumn id="10" xr3:uid="{00000000-0010-0000-5100-00000A000000}" name="10" dataDxfId="7437"/>
    <tableColumn id="11" xr3:uid="{00000000-0010-0000-5100-00000B000000}" name="11" dataDxfId="7436"/>
    <tableColumn id="12" xr3:uid="{00000000-0010-0000-5100-00000C000000}" name="12" dataDxfId="7435"/>
    <tableColumn id="13" xr3:uid="{00000000-0010-0000-5100-00000D000000}" name="13" dataDxfId="7434"/>
    <tableColumn id="14" xr3:uid="{00000000-0010-0000-5100-00000E000000}" name="14" dataDxfId="7433"/>
    <tableColumn id="15" xr3:uid="{00000000-0010-0000-5100-00000F000000}" name="15" dataDxfId="7432"/>
    <tableColumn id="16" xr3:uid="{00000000-0010-0000-5100-000010000000}" name="16" dataDxfId="7431"/>
    <tableColumn id="17" xr3:uid="{00000000-0010-0000-5100-000011000000}" name="17" dataDxfId="7430"/>
    <tableColumn id="18" xr3:uid="{00000000-0010-0000-5100-000012000000}" name="18" dataDxfId="7429"/>
    <tableColumn id="19" xr3:uid="{00000000-0010-0000-5100-000013000000}" name="19" dataDxfId="7428"/>
    <tableColumn id="20" xr3:uid="{00000000-0010-0000-5100-000014000000}" name="20" dataDxfId="7427"/>
    <tableColumn id="21" xr3:uid="{00000000-0010-0000-5100-000015000000}" name="21" dataDxfId="7426"/>
    <tableColumn id="22" xr3:uid="{00000000-0010-0000-5100-000016000000}" name="22" dataDxfId="7425"/>
    <tableColumn id="23" xr3:uid="{00000000-0010-0000-5100-000017000000}" name="23" dataDxfId="7424"/>
    <tableColumn id="24" xr3:uid="{00000000-0010-0000-5100-000018000000}" name="24" dataDxfId="7423"/>
    <tableColumn id="25" xr3:uid="{00000000-0010-0000-5100-000019000000}" name="25" dataDxfId="7422"/>
    <tableColumn id="26" xr3:uid="{00000000-0010-0000-5100-00001A000000}" name="26" dataDxfId="7421"/>
    <tableColumn id="27" xr3:uid="{00000000-0010-0000-5100-00001B000000}" name="27" dataDxfId="7420"/>
    <tableColumn id="28" xr3:uid="{00000000-0010-0000-5100-00001C000000}" name="28" dataDxfId="7419"/>
    <tableColumn id="29" xr3:uid="{00000000-0010-0000-5100-00001D000000}" name="29" dataDxfId="7418"/>
    <tableColumn id="30" xr3:uid="{00000000-0010-0000-5100-00001E000000}" name="30" dataDxfId="7417"/>
    <tableColumn id="31" xr3:uid="{00000000-0010-0000-5100-00001F000000}" name="31" dataDxfId="7416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52000000}" name="Tabela164058" displayName="Tabela164058" ref="B224:G233" headerRowCount="0" totalsRowShown="0" headerRowDxfId="8541" dataDxfId="8540">
  <tableColumns count="6">
    <tableColumn id="1" xr3:uid="{00000000-0010-0000-5200-000001000000}" name="Kolumna1" dataDxfId="8539">
      <calculatedColumnFormula>'Wzorzec kategorii'!B180</calculatedColumnFormula>
    </tableColumn>
    <tableColumn id="2" xr3:uid="{00000000-0010-0000-5200-000002000000}" name="Kolumna2" dataDxfId="7059"/>
    <tableColumn id="3" xr3:uid="{00000000-0010-0000-5200-000003000000}" name="Kolumna3" dataDxfId="7058">
      <calculatedColumnFormula>SUM(Tabela19234559[#This Row])</calculatedColumnFormula>
    </tableColumn>
    <tableColumn id="4" xr3:uid="{00000000-0010-0000-5200-000004000000}" name="Kolumna4" dataDxfId="7057">
      <calculatedColumnFormula>C224-D224</calculatedColumnFormula>
    </tableColumn>
    <tableColumn id="5" xr3:uid="{00000000-0010-0000-5200-000005000000}" name="Kolumna5" dataDxfId="8538">
      <calculatedColumnFormula>IFERROR(D224/C224,"")</calculatedColumnFormula>
    </tableColumn>
    <tableColumn id="6" xr3:uid="{00000000-0010-0000-5200-000006000000}" name="Kolumna6" dataDxfId="8537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53000000}" name="Tabela19234559" displayName="Tabela19234559" ref="I223:AM233" totalsRowShown="0" headerRowDxfId="8536" dataDxfId="7349" headerRowBorderDxfId="8535">
  <autoFilter ref="I223:AM233" xr:uid="{00000000-0009-0000-0100-00003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0-000001000000}" name="1" dataDxfId="7380"/>
    <tableColumn id="2" xr3:uid="{00000000-0010-0000-5300-000002000000}" name="2" dataDxfId="7379"/>
    <tableColumn id="3" xr3:uid="{00000000-0010-0000-5300-000003000000}" name="3" dataDxfId="7378"/>
    <tableColumn id="4" xr3:uid="{00000000-0010-0000-5300-000004000000}" name="4" dataDxfId="7377"/>
    <tableColumn id="5" xr3:uid="{00000000-0010-0000-5300-000005000000}" name="5" dataDxfId="7376"/>
    <tableColumn id="6" xr3:uid="{00000000-0010-0000-5300-000006000000}" name="6" dataDxfId="7375"/>
    <tableColumn id="7" xr3:uid="{00000000-0010-0000-5300-000007000000}" name="7" dataDxfId="7374"/>
    <tableColumn id="8" xr3:uid="{00000000-0010-0000-5300-000008000000}" name="8" dataDxfId="7373"/>
    <tableColumn id="9" xr3:uid="{00000000-0010-0000-5300-000009000000}" name="9" dataDxfId="7372"/>
    <tableColumn id="10" xr3:uid="{00000000-0010-0000-5300-00000A000000}" name="10" dataDxfId="7371"/>
    <tableColumn id="11" xr3:uid="{00000000-0010-0000-5300-00000B000000}" name="11" dataDxfId="7370"/>
    <tableColumn id="12" xr3:uid="{00000000-0010-0000-5300-00000C000000}" name="12" dataDxfId="7369"/>
    <tableColumn id="13" xr3:uid="{00000000-0010-0000-5300-00000D000000}" name="13" dataDxfId="7368"/>
    <tableColumn id="14" xr3:uid="{00000000-0010-0000-5300-00000E000000}" name="14" dataDxfId="7367"/>
    <tableColumn id="15" xr3:uid="{00000000-0010-0000-5300-00000F000000}" name="15" dataDxfId="7366"/>
    <tableColumn id="16" xr3:uid="{00000000-0010-0000-5300-000010000000}" name="16" dataDxfId="7365"/>
    <tableColumn id="17" xr3:uid="{00000000-0010-0000-5300-000011000000}" name="17" dataDxfId="7364"/>
    <tableColumn id="18" xr3:uid="{00000000-0010-0000-5300-000012000000}" name="18" dataDxfId="7363"/>
    <tableColumn id="19" xr3:uid="{00000000-0010-0000-5300-000013000000}" name="19" dataDxfId="7362"/>
    <tableColumn id="20" xr3:uid="{00000000-0010-0000-5300-000014000000}" name="20" dataDxfId="7361"/>
    <tableColumn id="21" xr3:uid="{00000000-0010-0000-5300-000015000000}" name="21" dataDxfId="7360"/>
    <tableColumn id="22" xr3:uid="{00000000-0010-0000-5300-000016000000}" name="22" dataDxfId="7359"/>
    <tableColumn id="23" xr3:uid="{00000000-0010-0000-5300-000017000000}" name="23" dataDxfId="7358"/>
    <tableColumn id="24" xr3:uid="{00000000-0010-0000-5300-000018000000}" name="24" dataDxfId="7357"/>
    <tableColumn id="25" xr3:uid="{00000000-0010-0000-5300-000019000000}" name="25" dataDxfId="7356"/>
    <tableColumn id="26" xr3:uid="{00000000-0010-0000-5300-00001A000000}" name="26" dataDxfId="7355"/>
    <tableColumn id="27" xr3:uid="{00000000-0010-0000-5300-00001B000000}" name="27" dataDxfId="7354"/>
    <tableColumn id="28" xr3:uid="{00000000-0010-0000-5300-00001C000000}" name="28" dataDxfId="7353"/>
    <tableColumn id="29" xr3:uid="{00000000-0010-0000-5300-00001D000000}" name="29" dataDxfId="7352"/>
    <tableColumn id="30" xr3:uid="{00000000-0010-0000-5300-00001E000000}" name="30" dataDxfId="7351"/>
    <tableColumn id="31" xr3:uid="{00000000-0010-0000-5300-00001F000000}" name="31" dataDxfId="7350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54000000}" name="Tabela16405860" displayName="Tabela16405860" ref="B236:G245" headerRowCount="0" totalsRowShown="0" headerRowDxfId="8534" dataDxfId="8533">
  <tableColumns count="6">
    <tableColumn id="1" xr3:uid="{00000000-0010-0000-5400-000001000000}" name="Kolumna1" dataDxfId="8532">
      <calculatedColumnFormula>'Wzorzec kategorii'!B192</calculatedColumnFormula>
    </tableColumn>
    <tableColumn id="2" xr3:uid="{00000000-0010-0000-5400-000002000000}" name="Kolumna2" dataDxfId="7056"/>
    <tableColumn id="3" xr3:uid="{00000000-0010-0000-5400-000003000000}" name="Kolumna3" dataDxfId="7055">
      <calculatedColumnFormula>SUM(Tabela1923455962[#This Row])</calculatedColumnFormula>
    </tableColumn>
    <tableColumn id="4" xr3:uid="{00000000-0010-0000-5400-000004000000}" name="Kolumna4" dataDxfId="7054">
      <calculatedColumnFormula>C236-D236</calculatedColumnFormula>
    </tableColumn>
    <tableColumn id="5" xr3:uid="{00000000-0010-0000-5400-000005000000}" name="Kolumna5" dataDxfId="8531">
      <calculatedColumnFormula>IFERROR(D236/C236,"")</calculatedColumnFormula>
    </tableColumn>
    <tableColumn id="6" xr3:uid="{00000000-0010-0000-5400-000006000000}" name="Kolumna6" dataDxfId="8530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5000000}" name="Tabela1640586061" displayName="Tabela1640586061" ref="B248:G257" headerRowCount="0" totalsRowShown="0" headerRowDxfId="8529" dataDxfId="8528">
  <tableColumns count="6">
    <tableColumn id="1" xr3:uid="{00000000-0010-0000-5500-000001000000}" name="Kolumna1" dataDxfId="8527">
      <calculatedColumnFormula>'Wzorzec kategorii'!B204</calculatedColumnFormula>
    </tableColumn>
    <tableColumn id="2" xr3:uid="{00000000-0010-0000-5500-000002000000}" name="Kolumna2" dataDxfId="7053"/>
    <tableColumn id="3" xr3:uid="{00000000-0010-0000-5500-000003000000}" name="Kolumna3" dataDxfId="7052">
      <calculatedColumnFormula>SUM(Tabela1923455963[#This Row])</calculatedColumnFormula>
    </tableColumn>
    <tableColumn id="4" xr3:uid="{00000000-0010-0000-5500-000004000000}" name="Kolumna4" dataDxfId="7051">
      <calculatedColumnFormula>C248-D248</calculatedColumnFormula>
    </tableColumn>
    <tableColumn id="5" xr3:uid="{00000000-0010-0000-5500-000005000000}" name="Kolumna5" dataDxfId="8526">
      <calculatedColumnFormula>IFERROR(D248/C248,"")</calculatedColumnFormula>
    </tableColumn>
    <tableColumn id="6" xr3:uid="{00000000-0010-0000-5500-000006000000}" name="Kolumna6" dataDxfId="8525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56000000}" name="Tabela1923455962" displayName="Tabela1923455962" ref="I235:AM245" totalsRowShown="0" headerRowDxfId="8524" dataDxfId="7316" headerRowBorderDxfId="8523">
  <autoFilter ref="I235:AM245" xr:uid="{00000000-0009-0000-0100-00003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0-000001000000}" name="1" dataDxfId="7347"/>
    <tableColumn id="2" xr3:uid="{00000000-0010-0000-5600-000002000000}" name="2" dataDxfId="7346"/>
    <tableColumn id="3" xr3:uid="{00000000-0010-0000-5600-000003000000}" name="3" dataDxfId="7345"/>
    <tableColumn id="4" xr3:uid="{00000000-0010-0000-5600-000004000000}" name="4" dataDxfId="7344"/>
    <tableColumn id="5" xr3:uid="{00000000-0010-0000-5600-000005000000}" name="5" dataDxfId="7343"/>
    <tableColumn id="6" xr3:uid="{00000000-0010-0000-5600-000006000000}" name="6" dataDxfId="7342"/>
    <tableColumn id="7" xr3:uid="{00000000-0010-0000-5600-000007000000}" name="7" dataDxfId="7341"/>
    <tableColumn id="8" xr3:uid="{00000000-0010-0000-5600-000008000000}" name="8" dataDxfId="7340"/>
    <tableColumn id="9" xr3:uid="{00000000-0010-0000-5600-000009000000}" name="9" dataDxfId="7339"/>
    <tableColumn id="10" xr3:uid="{00000000-0010-0000-5600-00000A000000}" name="10" dataDxfId="7338"/>
    <tableColumn id="11" xr3:uid="{00000000-0010-0000-5600-00000B000000}" name="11" dataDxfId="7337"/>
    <tableColumn id="12" xr3:uid="{00000000-0010-0000-5600-00000C000000}" name="12" dataDxfId="7336"/>
    <tableColumn id="13" xr3:uid="{00000000-0010-0000-5600-00000D000000}" name="13" dataDxfId="7335"/>
    <tableColumn id="14" xr3:uid="{00000000-0010-0000-5600-00000E000000}" name="14" dataDxfId="7334"/>
    <tableColumn id="15" xr3:uid="{00000000-0010-0000-5600-00000F000000}" name="15" dataDxfId="7333"/>
    <tableColumn id="16" xr3:uid="{00000000-0010-0000-5600-000010000000}" name="16" dataDxfId="7332"/>
    <tableColumn id="17" xr3:uid="{00000000-0010-0000-5600-000011000000}" name="17" dataDxfId="7331"/>
    <tableColumn id="18" xr3:uid="{00000000-0010-0000-5600-000012000000}" name="18" dataDxfId="7330"/>
    <tableColumn id="19" xr3:uid="{00000000-0010-0000-5600-000013000000}" name="19" dataDxfId="7329"/>
    <tableColumn id="20" xr3:uid="{00000000-0010-0000-5600-000014000000}" name="20" dataDxfId="7328"/>
    <tableColumn id="21" xr3:uid="{00000000-0010-0000-5600-000015000000}" name="21" dataDxfId="7327"/>
    <tableColumn id="22" xr3:uid="{00000000-0010-0000-5600-000016000000}" name="22" dataDxfId="7326"/>
    <tableColumn id="23" xr3:uid="{00000000-0010-0000-5600-000017000000}" name="23" dataDxfId="7325"/>
    <tableColumn id="24" xr3:uid="{00000000-0010-0000-5600-000018000000}" name="24" dataDxfId="7324"/>
    <tableColumn id="25" xr3:uid="{00000000-0010-0000-5600-000019000000}" name="25" dataDxfId="7323"/>
    <tableColumn id="26" xr3:uid="{00000000-0010-0000-5600-00001A000000}" name="26" dataDxfId="7322"/>
    <tableColumn id="27" xr3:uid="{00000000-0010-0000-5600-00001B000000}" name="27" dataDxfId="7321"/>
    <tableColumn id="28" xr3:uid="{00000000-0010-0000-5600-00001C000000}" name="28" dataDxfId="7320"/>
    <tableColumn id="29" xr3:uid="{00000000-0010-0000-5600-00001D000000}" name="29" dataDxfId="7319"/>
    <tableColumn id="30" xr3:uid="{00000000-0010-0000-5600-00001E000000}" name="30" dataDxfId="7318"/>
    <tableColumn id="31" xr3:uid="{00000000-0010-0000-5600-00001F000000}" name="31" dataDxfId="7317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7000000}" name="Tabela1923455963" displayName="Tabela1923455963" ref="I247:AM257" totalsRowShown="0" headerRowDxfId="8522" dataDxfId="7283" headerRowBorderDxfId="8521">
  <autoFilter ref="I247:AM257" xr:uid="{00000000-0009-0000-0100-00003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0-000001000000}" name="1" dataDxfId="7314"/>
    <tableColumn id="2" xr3:uid="{00000000-0010-0000-5700-000002000000}" name="2" dataDxfId="7313"/>
    <tableColumn id="3" xr3:uid="{00000000-0010-0000-5700-000003000000}" name="3" dataDxfId="7312"/>
    <tableColumn id="4" xr3:uid="{00000000-0010-0000-5700-000004000000}" name="4" dataDxfId="7311"/>
    <tableColumn id="5" xr3:uid="{00000000-0010-0000-5700-000005000000}" name="5" dataDxfId="7310"/>
    <tableColumn id="6" xr3:uid="{00000000-0010-0000-5700-000006000000}" name="6" dataDxfId="7309"/>
    <tableColumn id="7" xr3:uid="{00000000-0010-0000-5700-000007000000}" name="7" dataDxfId="7308"/>
    <tableColumn id="8" xr3:uid="{00000000-0010-0000-5700-000008000000}" name="8" dataDxfId="7307"/>
    <tableColumn id="9" xr3:uid="{00000000-0010-0000-5700-000009000000}" name="9" dataDxfId="7306"/>
    <tableColumn id="10" xr3:uid="{00000000-0010-0000-5700-00000A000000}" name="10" dataDxfId="7305"/>
    <tableColumn id="11" xr3:uid="{00000000-0010-0000-5700-00000B000000}" name="11" dataDxfId="7304"/>
    <tableColumn id="12" xr3:uid="{00000000-0010-0000-5700-00000C000000}" name="12" dataDxfId="7303"/>
    <tableColumn id="13" xr3:uid="{00000000-0010-0000-5700-00000D000000}" name="13" dataDxfId="7302"/>
    <tableColumn id="14" xr3:uid="{00000000-0010-0000-5700-00000E000000}" name="14" dataDxfId="7301"/>
    <tableColumn id="15" xr3:uid="{00000000-0010-0000-5700-00000F000000}" name="15" dataDxfId="7300"/>
    <tableColumn id="16" xr3:uid="{00000000-0010-0000-5700-000010000000}" name="16" dataDxfId="7299"/>
    <tableColumn id="17" xr3:uid="{00000000-0010-0000-5700-000011000000}" name="17" dataDxfId="7298"/>
    <tableColumn id="18" xr3:uid="{00000000-0010-0000-5700-000012000000}" name="18" dataDxfId="7297"/>
    <tableColumn id="19" xr3:uid="{00000000-0010-0000-5700-000013000000}" name="19" dataDxfId="7296"/>
    <tableColumn id="20" xr3:uid="{00000000-0010-0000-5700-000014000000}" name="20" dataDxfId="7295"/>
    <tableColumn id="21" xr3:uid="{00000000-0010-0000-5700-000015000000}" name="21" dataDxfId="7294"/>
    <tableColumn id="22" xr3:uid="{00000000-0010-0000-5700-000016000000}" name="22" dataDxfId="7293"/>
    <tableColumn id="23" xr3:uid="{00000000-0010-0000-5700-000017000000}" name="23" dataDxfId="7292"/>
    <tableColumn id="24" xr3:uid="{00000000-0010-0000-5700-000018000000}" name="24" dataDxfId="7291"/>
    <tableColumn id="25" xr3:uid="{00000000-0010-0000-5700-000019000000}" name="25" dataDxfId="7290"/>
    <tableColumn id="26" xr3:uid="{00000000-0010-0000-5700-00001A000000}" name="26" dataDxfId="7289"/>
    <tableColumn id="27" xr3:uid="{00000000-0010-0000-5700-00001B000000}" name="27" dataDxfId="7288"/>
    <tableColumn id="28" xr3:uid="{00000000-0010-0000-5700-00001C000000}" name="28" dataDxfId="7287"/>
    <tableColumn id="29" xr3:uid="{00000000-0010-0000-5700-00001D000000}" name="29" dataDxfId="7286"/>
    <tableColumn id="30" xr3:uid="{00000000-0010-0000-5700-00001E000000}" name="30" dataDxfId="7285"/>
    <tableColumn id="31" xr3:uid="{00000000-0010-0000-5700-00001F000000}" name="31" dataDxfId="7284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8000000}" name="Tabela33064" displayName="Tabela33064" ref="I57:AM72" totalsRowShown="0" headerRowDxfId="8520" dataDxfId="7778">
  <autoFilter ref="I57:AM72" xr:uid="{00000000-0009-0000-0100-00003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0-000001000000}" name="1" dataDxfId="7809"/>
    <tableColumn id="2" xr3:uid="{00000000-0010-0000-5800-000002000000}" name="2" dataDxfId="7808"/>
    <tableColumn id="3" xr3:uid="{00000000-0010-0000-5800-000003000000}" name="3" dataDxfId="7807"/>
    <tableColumn id="4" xr3:uid="{00000000-0010-0000-5800-000004000000}" name="4" dataDxfId="7806"/>
    <tableColumn id="5" xr3:uid="{00000000-0010-0000-5800-000005000000}" name="5" dataDxfId="7805"/>
    <tableColumn id="6" xr3:uid="{00000000-0010-0000-5800-000006000000}" name="6" dataDxfId="7804"/>
    <tableColumn id="7" xr3:uid="{00000000-0010-0000-5800-000007000000}" name="7" dataDxfId="7803"/>
    <tableColumn id="8" xr3:uid="{00000000-0010-0000-5800-000008000000}" name="8" dataDxfId="7802"/>
    <tableColumn id="9" xr3:uid="{00000000-0010-0000-5800-000009000000}" name="9" dataDxfId="7801"/>
    <tableColumn id="10" xr3:uid="{00000000-0010-0000-5800-00000A000000}" name="10" dataDxfId="7800"/>
    <tableColumn id="11" xr3:uid="{00000000-0010-0000-5800-00000B000000}" name="11" dataDxfId="7799"/>
    <tableColumn id="12" xr3:uid="{00000000-0010-0000-5800-00000C000000}" name="12" dataDxfId="7798"/>
    <tableColumn id="13" xr3:uid="{00000000-0010-0000-5800-00000D000000}" name="13" dataDxfId="7797"/>
    <tableColumn id="14" xr3:uid="{00000000-0010-0000-5800-00000E000000}" name="14" dataDxfId="7796"/>
    <tableColumn id="15" xr3:uid="{00000000-0010-0000-5800-00000F000000}" name="15" dataDxfId="7795"/>
    <tableColumn id="16" xr3:uid="{00000000-0010-0000-5800-000010000000}" name="16" dataDxfId="7794"/>
    <tableColumn id="17" xr3:uid="{00000000-0010-0000-5800-000011000000}" name="17" dataDxfId="7793"/>
    <tableColumn id="18" xr3:uid="{00000000-0010-0000-5800-000012000000}" name="18" dataDxfId="7792"/>
    <tableColumn id="19" xr3:uid="{00000000-0010-0000-5800-000013000000}" name="19" dataDxfId="7791"/>
    <tableColumn id="20" xr3:uid="{00000000-0010-0000-5800-000014000000}" name="20" dataDxfId="7790"/>
    <tableColumn id="21" xr3:uid="{00000000-0010-0000-5800-000015000000}" name="21" dataDxfId="7789"/>
    <tableColumn id="22" xr3:uid="{00000000-0010-0000-5800-000016000000}" name="22" dataDxfId="7788"/>
    <tableColumn id="23" xr3:uid="{00000000-0010-0000-5800-000017000000}" name="23" dataDxfId="7787"/>
    <tableColumn id="24" xr3:uid="{00000000-0010-0000-5800-000018000000}" name="24" dataDxfId="7786"/>
    <tableColumn id="25" xr3:uid="{00000000-0010-0000-5800-000019000000}" name="25" dataDxfId="7785"/>
    <tableColumn id="26" xr3:uid="{00000000-0010-0000-5800-00001A000000}" name="26" dataDxfId="7784"/>
    <tableColumn id="27" xr3:uid="{00000000-0010-0000-5800-00001B000000}" name="27" dataDxfId="7783"/>
    <tableColumn id="28" xr3:uid="{00000000-0010-0000-5800-00001C000000}" name="28" dataDxfId="7782"/>
    <tableColumn id="29" xr3:uid="{00000000-0010-0000-5800-00001D000000}" name="29" dataDxfId="7781"/>
    <tableColumn id="30" xr3:uid="{00000000-0010-0000-5800-00001E000000}" name="30" dataDxfId="7780"/>
    <tableColumn id="31" xr3:uid="{00000000-0010-0000-5800-00001F000000}" name="31" dataDxfId="7779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a13" displayName="Tabela13" ref="B133:G140" headerRowCount="0" totalsRowShown="0" headerRowDxfId="9325" dataDxfId="9324">
  <tableColumns count="6">
    <tableColumn id="1" xr3:uid="{00000000-0010-0000-0A00-000001000000}" name="Kolumna1" dataDxfId="9323"/>
    <tableColumn id="2" xr3:uid="{00000000-0010-0000-0A00-000002000000}" name="Kolumna2" dataDxfId="9322"/>
    <tableColumn id="3" xr3:uid="{00000000-0010-0000-0A00-000003000000}" name="Kolumna3" dataDxfId="9321">
      <calculatedColumnFormula>SUM(Tabela26[#This Row])</calculatedColumnFormula>
    </tableColumn>
    <tableColumn id="4" xr3:uid="{00000000-0010-0000-0A00-000004000000}" name="Kolumna4" dataDxfId="9320">
      <calculatedColumnFormula>C133-D133</calculatedColumnFormula>
    </tableColumn>
    <tableColumn id="5" xr3:uid="{00000000-0010-0000-0A00-000005000000}" name="Kolumna5" dataDxfId="9319">
      <calculatedColumnFormula>IFERROR(D133/C133,"")</calculatedColumnFormula>
    </tableColumn>
    <tableColumn id="6" xr3:uid="{00000000-0010-0000-0A00-000006000000}" name="Kolumna6" dataDxfId="9318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9000000}" name="Jedzenie265" displayName="Jedzenie265" ref="B80:G89" headerRowCount="0" totalsRowShown="0" headerRowDxfId="8503">
  <tableColumns count="6">
    <tableColumn id="1" xr3:uid="{00000000-0010-0000-5900-000001000000}" name="Kategoria" dataDxfId="6415">
      <calculatedColumnFormula>'Wzorzec kategorii'!B36</calculatedColumnFormula>
    </tableColumn>
    <tableColumn id="2" xr3:uid="{00000000-0010-0000-5900-000002000000}" name="0" headerRowDxfId="8502" dataDxfId="6414" dataCellStyle="Walutowy"/>
    <tableColumn id="3" xr3:uid="{00000000-0010-0000-5900-000003000000}" name="02" headerRowDxfId="8501" dataDxfId="6413" dataCellStyle="Walutowy">
      <calculatedColumnFormula>SUM(Tabela33068[#This Row])</calculatedColumnFormula>
    </tableColumn>
    <tableColumn id="4" xr3:uid="{00000000-0010-0000-5900-000004000000}" name="Kolumna4" dataDxfId="6412" dataCellStyle="Walutowy">
      <calculatedColumnFormula>C80-D80</calculatedColumnFormula>
    </tableColumn>
    <tableColumn id="5" xr3:uid="{00000000-0010-0000-5900-000005000000}" name="Kolumna1" dataDxfId="6411" dataCellStyle="Procentowy">
      <calculatedColumnFormula>IFERROR(D80/C80,"")</calculatedColumnFormula>
    </tableColumn>
    <tableColumn id="6" xr3:uid="{00000000-0010-0000-5900-000006000000}" name="Kolumna2" dataDxfId="6410" dataCellStyle="Walutowy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A000000}" name="Transport366" displayName="Transport366" ref="B104:G113" headerRowCount="0" totalsRowShown="0">
  <tableColumns count="6">
    <tableColumn id="1" xr3:uid="{00000000-0010-0000-5A00-000001000000}" name="Kolumna1" dataDxfId="6421">
      <calculatedColumnFormula>'Wzorzec kategorii'!B60</calculatedColumnFormula>
    </tableColumn>
    <tableColumn id="2" xr3:uid="{00000000-0010-0000-5A00-000002000000}" name="Kolumna2" dataDxfId="6420" dataCellStyle="Walutowy"/>
    <tableColumn id="3" xr3:uid="{00000000-0010-0000-5A00-000003000000}" name="Kolumna3" dataDxfId="6419" dataCellStyle="Walutowy">
      <calculatedColumnFormula>SUM(Tabela194280[#This Row])</calculatedColumnFormula>
    </tableColumn>
    <tableColumn id="4" xr3:uid="{00000000-0010-0000-5A00-000004000000}" name="Kolumna4" dataDxfId="6418" dataCellStyle="Walutowy">
      <calculatedColumnFormula>C104-D104</calculatedColumnFormula>
    </tableColumn>
    <tableColumn id="5" xr3:uid="{00000000-0010-0000-5A00-000005000000}" name="Kolumna5" dataDxfId="6417" dataCellStyle="Procentowy">
      <calculatedColumnFormula>IFERROR(D104/C104,"")</calculatedColumnFormula>
    </tableColumn>
    <tableColumn id="6" xr3:uid="{00000000-0010-0000-5A00-000006000000}" name="Kolumna6" dataDxfId="6416" dataCellStyle="Walutowy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B000000}" name="Przychody2" displayName="Przychody2" ref="B58:G72" headerRowCount="0" totalsRowShown="0" headerRowDxfId="8500">
  <tableColumns count="6">
    <tableColumn id="1" xr3:uid="{00000000-0010-0000-5B00-000001000000}" name="Kolumna1" dataDxfId="6427">
      <calculatedColumnFormula>'Wzorzec kategorii'!B15</calculatedColumnFormula>
    </tableColumn>
    <tableColumn id="2" xr3:uid="{00000000-0010-0000-5B00-000002000000}" name="Kolumna2" dataDxfId="6426" dataCellStyle="Walutowy"/>
    <tableColumn id="3" xr3:uid="{00000000-0010-0000-5B00-000003000000}" name="Kolumna3" dataDxfId="6425" dataCellStyle="Walutowy">
      <calculatedColumnFormula>SUM(Tabela3306496[#This Row])</calculatedColumnFormula>
    </tableColumn>
    <tableColumn id="4" xr3:uid="{00000000-0010-0000-5B00-000004000000}" name="Kolumna4" dataDxfId="6424" dataCellStyle="Walutowy">
      <calculatedColumnFormula>Przychody2[[#This Row],[Kolumna3]]-Przychody2[[#This Row],[Kolumna2]]</calculatedColumnFormula>
    </tableColumn>
    <tableColumn id="5" xr3:uid="{00000000-0010-0000-5B00-000005000000}" name="Kolumna5" dataDxfId="6423" dataCellStyle="Procentowy">
      <calculatedColumnFormula>IFERROR(D58/C58,"")</calculatedColumnFormula>
    </tableColumn>
    <tableColumn id="6" xr3:uid="{00000000-0010-0000-5B00-000006000000}" name="Kolumna6" dataDxfId="6422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C000000}" name="Tabela33068" displayName="Tabela33068" ref="I79:AM89" totalsRowShown="0" headerRowDxfId="6428" dataDxfId="6429">
  <autoFilter ref="I79:AM89" xr:uid="{00000000-0009-0000-0100-00004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0-000001000000}" name="1" dataDxfId="6460"/>
    <tableColumn id="2" xr3:uid="{00000000-0010-0000-5C00-000002000000}" name="2" dataDxfId="6459"/>
    <tableColumn id="3" xr3:uid="{00000000-0010-0000-5C00-000003000000}" name="3" dataDxfId="6458"/>
    <tableColumn id="4" xr3:uid="{00000000-0010-0000-5C00-000004000000}" name="4" dataDxfId="6457"/>
    <tableColumn id="5" xr3:uid="{00000000-0010-0000-5C00-000005000000}" name="5" dataDxfId="6456"/>
    <tableColumn id="6" xr3:uid="{00000000-0010-0000-5C00-000006000000}" name="6" dataDxfId="6455"/>
    <tableColumn id="7" xr3:uid="{00000000-0010-0000-5C00-000007000000}" name="7" dataDxfId="6454"/>
    <tableColumn id="8" xr3:uid="{00000000-0010-0000-5C00-000008000000}" name="8" dataDxfId="6453"/>
    <tableColumn id="9" xr3:uid="{00000000-0010-0000-5C00-000009000000}" name="9" dataDxfId="6452"/>
    <tableColumn id="10" xr3:uid="{00000000-0010-0000-5C00-00000A000000}" name="10" dataDxfId="6451"/>
    <tableColumn id="11" xr3:uid="{00000000-0010-0000-5C00-00000B000000}" name="11" dataDxfId="6450"/>
    <tableColumn id="12" xr3:uid="{00000000-0010-0000-5C00-00000C000000}" name="12" dataDxfId="6449"/>
    <tableColumn id="13" xr3:uid="{00000000-0010-0000-5C00-00000D000000}" name="13" dataDxfId="6448"/>
    <tableColumn id="14" xr3:uid="{00000000-0010-0000-5C00-00000E000000}" name="14" dataDxfId="6447"/>
    <tableColumn id="15" xr3:uid="{00000000-0010-0000-5C00-00000F000000}" name="15" dataDxfId="6446"/>
    <tableColumn id="16" xr3:uid="{00000000-0010-0000-5C00-000010000000}" name="16" dataDxfId="6445"/>
    <tableColumn id="17" xr3:uid="{00000000-0010-0000-5C00-000011000000}" name="17" dataDxfId="6444"/>
    <tableColumn id="18" xr3:uid="{00000000-0010-0000-5C00-000012000000}" name="18" dataDxfId="6443"/>
    <tableColumn id="19" xr3:uid="{00000000-0010-0000-5C00-000013000000}" name="19" dataDxfId="6442"/>
    <tableColumn id="20" xr3:uid="{00000000-0010-0000-5C00-000014000000}" name="20" dataDxfId="6441"/>
    <tableColumn id="21" xr3:uid="{00000000-0010-0000-5C00-000015000000}" name="21" dataDxfId="6440"/>
    <tableColumn id="22" xr3:uid="{00000000-0010-0000-5C00-000016000000}" name="22" dataDxfId="6439"/>
    <tableColumn id="23" xr3:uid="{00000000-0010-0000-5C00-000017000000}" name="23" dataDxfId="6438"/>
    <tableColumn id="24" xr3:uid="{00000000-0010-0000-5C00-000018000000}" name="24" dataDxfId="6437"/>
    <tableColumn id="25" xr3:uid="{00000000-0010-0000-5C00-000019000000}" name="25" dataDxfId="6436"/>
    <tableColumn id="26" xr3:uid="{00000000-0010-0000-5C00-00001A000000}" name="26" dataDxfId="6435"/>
    <tableColumn id="27" xr3:uid="{00000000-0010-0000-5C00-00001B000000}" name="27" dataDxfId="6434"/>
    <tableColumn id="28" xr3:uid="{00000000-0010-0000-5C00-00001C000000}" name="28" dataDxfId="6433"/>
    <tableColumn id="29" xr3:uid="{00000000-0010-0000-5C00-00001D000000}" name="29" dataDxfId="6432"/>
    <tableColumn id="30" xr3:uid="{00000000-0010-0000-5C00-00001E000000}" name="30" dataDxfId="6431"/>
    <tableColumn id="31" xr3:uid="{00000000-0010-0000-5C00-00001F000000}" name="31" dataDxfId="6430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D000000}" name="Tabela43169" displayName="Tabela43169" ref="B92:G101" headerRowCount="0" totalsRowShown="0" headerRowDxfId="8499">
  <tableColumns count="6">
    <tableColumn id="1" xr3:uid="{00000000-0010-0000-5D00-000001000000}" name="Kolumna1" dataDxfId="6466">
      <calculatedColumnFormula>'Wzorzec kategorii'!B48</calculatedColumnFormula>
    </tableColumn>
    <tableColumn id="2" xr3:uid="{00000000-0010-0000-5D00-000002000000}" name="Kolumna2" headerRowDxfId="8498" dataDxfId="6465" dataCellStyle="Walutowy"/>
    <tableColumn id="3" xr3:uid="{00000000-0010-0000-5D00-000003000000}" name="Kolumna3" headerRowDxfId="8497" dataDxfId="6464" dataCellStyle="Walutowy">
      <calculatedColumnFormula>SUM(Tabela184179[#This Row])</calculatedColumnFormula>
    </tableColumn>
    <tableColumn id="4" xr3:uid="{00000000-0010-0000-5D00-000004000000}" name="Kolumna4" headerRowDxfId="8496" dataDxfId="6463" dataCellStyle="Walutowy">
      <calculatedColumnFormula>C92-D92</calculatedColumnFormula>
    </tableColumn>
    <tableColumn id="5" xr3:uid="{00000000-0010-0000-5D00-000005000000}" name="Kolumna5" headerRowDxfId="8495" dataDxfId="6462" dataCellStyle="Procentowy">
      <calculatedColumnFormula>IFERROR(D92/C92,"")</calculatedColumnFormula>
    </tableColumn>
    <tableColumn id="6" xr3:uid="{00000000-0010-0000-5D00-000006000000}" name="Kolumna6" headerRowDxfId="8494" dataDxfId="6461" dataCellStyle="Walutowy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E000000}" name="Tabela83270" displayName="Tabela83270" ref="B116:G125" headerRowCount="0" totalsRowShown="0">
  <tableColumns count="6">
    <tableColumn id="1" xr3:uid="{00000000-0010-0000-5E00-000001000000}" name="Kolumna1" headerRowDxfId="8493" dataDxfId="6472">
      <calculatedColumnFormula>'Wzorzec kategorii'!B72</calculatedColumnFormula>
    </tableColumn>
    <tableColumn id="2" xr3:uid="{00000000-0010-0000-5E00-000002000000}" name="Kolumna2" dataDxfId="6471" dataCellStyle="Walutowy"/>
    <tableColumn id="3" xr3:uid="{00000000-0010-0000-5E00-000003000000}" name="Kolumna3" dataDxfId="6470" dataCellStyle="Walutowy">
      <calculatedColumnFormula>SUM(Tabela19214381[#This Row])</calculatedColumnFormula>
    </tableColumn>
    <tableColumn id="4" xr3:uid="{00000000-0010-0000-5E00-000004000000}" name="Kolumna4" dataDxfId="6469" dataCellStyle="Walutowy">
      <calculatedColumnFormula>C116-D116</calculatedColumnFormula>
    </tableColumn>
    <tableColumn id="5" xr3:uid="{00000000-0010-0000-5E00-000005000000}" name="Kolumna5" dataDxfId="6468" dataCellStyle="Procentowy">
      <calculatedColumnFormula>IFERROR(D116/C116,"")</calculatedColumnFormula>
    </tableColumn>
    <tableColumn id="6" xr3:uid="{00000000-0010-0000-5E00-000006000000}" name="Kolumna6" dataDxfId="6467" dataCellStyle="Walutowy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F000000}" name="Tabela93371" displayName="Tabela93371" ref="B128:G137" headerRowCount="0" totalsRowShown="0">
  <tableColumns count="6">
    <tableColumn id="1" xr3:uid="{00000000-0010-0000-5F00-000001000000}" name="Kolumna1" headerRowDxfId="8492" dataDxfId="6478">
      <calculatedColumnFormula>'Wzorzec kategorii'!B84</calculatedColumnFormula>
    </tableColumn>
    <tableColumn id="2" xr3:uid="{00000000-0010-0000-5F00-000002000000}" name="Kolumna2" dataDxfId="6477" dataCellStyle="Walutowy"/>
    <tableColumn id="3" xr3:uid="{00000000-0010-0000-5F00-000003000000}" name="Kolumna3" dataDxfId="6476" dataCellStyle="Walutowy">
      <calculatedColumnFormula>SUM(Tabela1921254785[#This Row])</calculatedColumnFormula>
    </tableColumn>
    <tableColumn id="4" xr3:uid="{00000000-0010-0000-5F00-000004000000}" name="Kolumna4" dataDxfId="6475" dataCellStyle="Walutowy">
      <calculatedColumnFormula>C128-D128</calculatedColumnFormula>
    </tableColumn>
    <tableColumn id="5" xr3:uid="{00000000-0010-0000-5F00-000005000000}" name="Kolumna5" dataDxfId="6474" dataCellStyle="Procentowy">
      <calculatedColumnFormula>IFERROR(D128/C128,"")</calculatedColumnFormula>
    </tableColumn>
    <tableColumn id="6" xr3:uid="{00000000-0010-0000-5F00-000006000000}" name="Kolumna6" dataDxfId="6473" dataCellStyle="Walutowy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60000000}" name="Tabela103472" displayName="Tabela103472" ref="B140:G149" headerRowCount="0" totalsRowShown="0">
  <tableColumns count="6">
    <tableColumn id="1" xr3:uid="{00000000-0010-0000-6000-000001000000}" name="Kolumna1" headerRowDxfId="8491" dataDxfId="6484">
      <calculatedColumnFormula>'Wzorzec kategorii'!B96</calculatedColumnFormula>
    </tableColumn>
    <tableColumn id="2" xr3:uid="{00000000-0010-0000-6000-000002000000}" name="Kolumna2" dataDxfId="6483" dataCellStyle="Walutowy"/>
    <tableColumn id="3" xr3:uid="{00000000-0010-0000-6000-000003000000}" name="Kolumna3" dataDxfId="6482" dataCellStyle="Walutowy">
      <calculatedColumnFormula>SUM(Tabela1921244684[#This Row])</calculatedColumnFormula>
    </tableColumn>
    <tableColumn id="4" xr3:uid="{00000000-0010-0000-6000-000004000000}" name="Kolumna4" dataDxfId="6481" dataCellStyle="Walutowy">
      <calculatedColumnFormula>C140-D140</calculatedColumnFormula>
    </tableColumn>
    <tableColumn id="5" xr3:uid="{00000000-0010-0000-6000-000005000000}" name="Kolumna5" dataDxfId="6480" dataCellStyle="Procentowy">
      <calculatedColumnFormula>IFERROR(D140/C140,"")</calculatedColumnFormula>
    </tableColumn>
    <tableColumn id="6" xr3:uid="{00000000-0010-0000-6000-000006000000}" name="Kolumna6" dataDxfId="6479" dataCellStyle="Walutowy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1000000}" name="Tabela113573" displayName="Tabela113573" ref="B152:G161" headerRowCount="0" totalsRowShown="0">
  <tableColumns count="6">
    <tableColumn id="1" xr3:uid="{00000000-0010-0000-6100-000001000000}" name="Kolumna1" dataDxfId="6490">
      <calculatedColumnFormula>'Wzorzec kategorii'!B108</calculatedColumnFormula>
    </tableColumn>
    <tableColumn id="2" xr3:uid="{00000000-0010-0000-6100-000002000000}" name="Kolumna2" dataDxfId="6489" dataCellStyle="Walutowy"/>
    <tableColumn id="3" xr3:uid="{00000000-0010-0000-6100-000003000000}" name="Kolumna3" dataDxfId="6488" dataCellStyle="Walutowy">
      <calculatedColumnFormula>SUM(Tabela19224482[#This Row])</calculatedColumnFormula>
    </tableColumn>
    <tableColumn id="4" xr3:uid="{00000000-0010-0000-6100-000004000000}" name="Kolumna4" dataDxfId="6487" dataCellStyle="Walutowy">
      <calculatedColumnFormula>C152-D152</calculatedColumnFormula>
    </tableColumn>
    <tableColumn id="5" xr3:uid="{00000000-0010-0000-6100-000005000000}" name="Kolumna5" dataDxfId="6486" dataCellStyle="Procentowy">
      <calculatedColumnFormula>IFERROR(D152/C152,"")</calculatedColumnFormula>
    </tableColumn>
    <tableColumn id="6" xr3:uid="{00000000-0010-0000-6100-000006000000}" name="Kolumna6" dataDxfId="6485" dataCellStyle="Walutowy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2000000}" name="Tabela123674" displayName="Tabela123674" ref="B164:G173" headerRowCount="0" totalsRowShown="0">
  <tableColumns count="6">
    <tableColumn id="1" xr3:uid="{00000000-0010-0000-6200-000001000000}" name="Kolumna1" dataDxfId="6496">
      <calculatedColumnFormula>'Wzorzec kategorii'!B120</calculatedColumnFormula>
    </tableColumn>
    <tableColumn id="2" xr3:uid="{00000000-0010-0000-6200-000002000000}" name="Kolumna2" dataDxfId="6495" dataCellStyle="Walutowy"/>
    <tableColumn id="3" xr3:uid="{00000000-0010-0000-6200-000003000000}" name="Kolumna3" dataDxfId="6494" dataCellStyle="Walutowy">
      <calculatedColumnFormula>SUM(Tabela254886[#This Row])</calculatedColumnFormula>
    </tableColumn>
    <tableColumn id="4" xr3:uid="{00000000-0010-0000-6200-000004000000}" name="Kolumna4" dataDxfId="6493" dataCellStyle="Walutowy">
      <calculatedColumnFormula>C164-D164</calculatedColumnFormula>
    </tableColumn>
    <tableColumn id="5" xr3:uid="{00000000-0010-0000-6200-000005000000}" name="Kolumna5" dataDxfId="6492" dataCellStyle="Procentowy">
      <calculatedColumnFormula>IFERROR(D164/C164,"")</calculatedColumnFormula>
    </tableColumn>
    <tableColumn id="6" xr3:uid="{00000000-0010-0000-6200-000006000000}" name="Kolumna6" dataDxfId="6491" dataCellStyle="Walutowy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a14" displayName="Tabela14" ref="B143:G150" headerRowCount="0" totalsRowShown="0" headerRowDxfId="9317" dataDxfId="9316">
  <tableColumns count="6">
    <tableColumn id="1" xr3:uid="{00000000-0010-0000-0B00-000001000000}" name="Kolumna1" dataDxfId="9315"/>
    <tableColumn id="2" xr3:uid="{00000000-0010-0000-0B00-000002000000}" name="Kolumna2" dataDxfId="9314"/>
    <tableColumn id="3" xr3:uid="{00000000-0010-0000-0B00-000003000000}" name="Kolumna3" dataDxfId="9313">
      <calculatedColumnFormula>SUM(Tabela27[#This Row])</calculatedColumnFormula>
    </tableColumn>
    <tableColumn id="4" xr3:uid="{00000000-0010-0000-0B00-000004000000}" name="Kolumna4" dataDxfId="9312">
      <calculatedColumnFormula>C143-D143</calculatedColumnFormula>
    </tableColumn>
    <tableColumn id="5" xr3:uid="{00000000-0010-0000-0B00-000005000000}" name="Kolumna5" dataDxfId="9311">
      <calculatedColumnFormula>IFERROR(D143/C143,"")</calculatedColumnFormula>
    </tableColumn>
    <tableColumn id="6" xr3:uid="{00000000-0010-0000-0B00-000006000000}" name="Kolumna6" dataDxfId="9310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63000000}" name="Tabela133775" displayName="Tabela133775" ref="B176:G185" headerRowCount="0" totalsRowShown="0">
  <tableColumns count="6">
    <tableColumn id="1" xr3:uid="{00000000-0010-0000-6300-000001000000}" name="Kolumna1" dataDxfId="6502">
      <calculatedColumnFormula>'Wzorzec kategorii'!B132</calculatedColumnFormula>
    </tableColumn>
    <tableColumn id="2" xr3:uid="{00000000-0010-0000-6300-000002000000}" name="Kolumna2" dataDxfId="6501" dataCellStyle="Walutowy"/>
    <tableColumn id="3" xr3:uid="{00000000-0010-0000-6300-000003000000}" name="Kolumna3" dataDxfId="6500" dataCellStyle="Walutowy">
      <calculatedColumnFormula>SUM(Tabela264987[#This Row])</calculatedColumnFormula>
    </tableColumn>
    <tableColumn id="4" xr3:uid="{00000000-0010-0000-6300-000004000000}" name="Kolumna4" dataDxfId="6499" dataCellStyle="Walutowy">
      <calculatedColumnFormula>C176-D176</calculatedColumnFormula>
    </tableColumn>
    <tableColumn id="5" xr3:uid="{00000000-0010-0000-6300-000005000000}" name="Kolumna5" dataDxfId="6498" dataCellStyle="Procentowy">
      <calculatedColumnFormula>IFERROR(D176/C176,"")</calculatedColumnFormula>
    </tableColumn>
    <tableColumn id="6" xr3:uid="{00000000-0010-0000-6300-000006000000}" name="Kolumna6" dataDxfId="6497" dataCellStyle="Walutowy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64000000}" name="Tabela143876" displayName="Tabela143876" ref="B188:G197" headerRowCount="0" totalsRowShown="0">
  <tableColumns count="6">
    <tableColumn id="1" xr3:uid="{00000000-0010-0000-6400-000001000000}" name="Kolumna1" dataDxfId="6508">
      <calculatedColumnFormula>'Wzorzec kategorii'!B144</calculatedColumnFormula>
    </tableColumn>
    <tableColumn id="2" xr3:uid="{00000000-0010-0000-6400-000002000000}" name="Kolumna2" dataDxfId="6507" dataCellStyle="Walutowy"/>
    <tableColumn id="3" xr3:uid="{00000000-0010-0000-6400-000003000000}" name="Kolumna3" dataDxfId="6506" dataCellStyle="Walutowy">
      <calculatedColumnFormula>SUM(Tabela275088[#This Row])</calculatedColumnFormula>
    </tableColumn>
    <tableColumn id="4" xr3:uid="{00000000-0010-0000-6400-000004000000}" name="Kolumna4" dataDxfId="6505" dataCellStyle="Walutowy">
      <calculatedColumnFormula>C188-D188</calculatedColumnFormula>
    </tableColumn>
    <tableColumn id="5" xr3:uid="{00000000-0010-0000-6400-000005000000}" name="Kolumna5" dataDxfId="6504" dataCellStyle="Procentowy">
      <calculatedColumnFormula>IFERROR(D188/C188,"")</calculatedColumnFormula>
    </tableColumn>
    <tableColumn id="6" xr3:uid="{00000000-0010-0000-6400-000006000000}" name="Kolumna6" dataDxfId="6503" dataCellStyle="Walutowy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65000000}" name="Tabela153977" displayName="Tabela153977" ref="B200:G209" headerRowCount="0" totalsRowShown="0">
  <tableColumns count="6">
    <tableColumn id="1" xr3:uid="{00000000-0010-0000-6500-000001000000}" name="Kolumna1" dataDxfId="6514">
      <calculatedColumnFormula>'Wzorzec kategorii'!B156</calculatedColumnFormula>
    </tableColumn>
    <tableColumn id="2" xr3:uid="{00000000-0010-0000-6500-000002000000}" name="Kolumna2" dataDxfId="6513" dataCellStyle="Walutowy"/>
    <tableColumn id="3" xr3:uid="{00000000-0010-0000-6500-000003000000}" name="Kolumna3" dataDxfId="6512" dataCellStyle="Walutowy">
      <calculatedColumnFormula>SUM(Tabela285189[#This Row])</calculatedColumnFormula>
    </tableColumn>
    <tableColumn id="4" xr3:uid="{00000000-0010-0000-6500-000004000000}" name="Kolumna4" dataDxfId="6511" dataCellStyle="Walutowy">
      <calculatedColumnFormula>C200-D200</calculatedColumnFormula>
    </tableColumn>
    <tableColumn id="5" xr3:uid="{00000000-0010-0000-6500-000005000000}" name="Kolumna5" dataDxfId="6510" dataCellStyle="Procentowy">
      <calculatedColumnFormula>IFERROR(D200/C200,"")</calculatedColumnFormula>
    </tableColumn>
    <tableColumn id="6" xr3:uid="{00000000-0010-0000-6500-000006000000}" name="Kolumna6" dataDxfId="6509" dataCellStyle="Walutowy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66000000}" name="Tabela164078" displayName="Tabela164078" ref="B212:G221" headerRowCount="0" totalsRowShown="0">
  <tableColumns count="6">
    <tableColumn id="1" xr3:uid="{00000000-0010-0000-6600-000001000000}" name="Kolumna1" dataDxfId="6520">
      <calculatedColumnFormula>'Wzorzec kategorii'!B168</calculatedColumnFormula>
    </tableColumn>
    <tableColumn id="2" xr3:uid="{00000000-0010-0000-6600-000002000000}" name="Kolumna2" dataDxfId="6519" dataCellStyle="Walutowy"/>
    <tableColumn id="3" xr3:uid="{00000000-0010-0000-6600-000003000000}" name="Kolumna3" dataDxfId="6518" dataCellStyle="Walutowy">
      <calculatedColumnFormula>SUM(Tabela19234583[#This Row])</calculatedColumnFormula>
    </tableColumn>
    <tableColumn id="4" xr3:uid="{00000000-0010-0000-6600-000004000000}" name="Kolumna4" dataDxfId="6517" dataCellStyle="Walutowy">
      <calculatedColumnFormula>C212-D212</calculatedColumnFormula>
    </tableColumn>
    <tableColumn id="5" xr3:uid="{00000000-0010-0000-6600-000005000000}" name="Kolumna5" dataDxfId="6516" dataCellStyle="Procentowy">
      <calculatedColumnFormula>IFERROR(D212/C212,"")</calculatedColumnFormula>
    </tableColumn>
    <tableColumn id="6" xr3:uid="{00000000-0010-0000-6600-000006000000}" name="Kolumna6" dataDxfId="6515" dataCellStyle="Walutowy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67000000}" name="Tabela184179" displayName="Tabela184179" ref="I91:AM101" totalsRowShown="0" headerRowDxfId="6521" dataDxfId="6522" headerRowBorderDxfId="8490">
  <autoFilter ref="I91:AM101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0-000001000000}" name="1" dataDxfId="6553"/>
    <tableColumn id="2" xr3:uid="{00000000-0010-0000-6700-000002000000}" name="2" dataDxfId="6552"/>
    <tableColumn id="3" xr3:uid="{00000000-0010-0000-6700-000003000000}" name="3" dataDxfId="6551"/>
    <tableColumn id="4" xr3:uid="{00000000-0010-0000-6700-000004000000}" name="4" dataDxfId="6550"/>
    <tableColumn id="5" xr3:uid="{00000000-0010-0000-6700-000005000000}" name="5" dataDxfId="6549"/>
    <tableColumn id="6" xr3:uid="{00000000-0010-0000-6700-000006000000}" name="6" dataDxfId="6548"/>
    <tableColumn id="7" xr3:uid="{00000000-0010-0000-6700-000007000000}" name="7" dataDxfId="6547"/>
    <tableColumn id="8" xr3:uid="{00000000-0010-0000-6700-000008000000}" name="8" dataDxfId="6546"/>
    <tableColumn id="9" xr3:uid="{00000000-0010-0000-6700-000009000000}" name="9" dataDxfId="6545"/>
    <tableColumn id="10" xr3:uid="{00000000-0010-0000-6700-00000A000000}" name="10" dataDxfId="6544"/>
    <tableColumn id="11" xr3:uid="{00000000-0010-0000-6700-00000B000000}" name="11" dataDxfId="6543"/>
    <tableColumn id="12" xr3:uid="{00000000-0010-0000-6700-00000C000000}" name="12" dataDxfId="6542"/>
    <tableColumn id="13" xr3:uid="{00000000-0010-0000-6700-00000D000000}" name="13" dataDxfId="6541"/>
    <tableColumn id="14" xr3:uid="{00000000-0010-0000-6700-00000E000000}" name="14" dataDxfId="6540"/>
    <tableColumn id="15" xr3:uid="{00000000-0010-0000-6700-00000F000000}" name="15" dataDxfId="6539"/>
    <tableColumn id="16" xr3:uid="{00000000-0010-0000-6700-000010000000}" name="16" dataDxfId="6538"/>
    <tableColumn id="17" xr3:uid="{00000000-0010-0000-6700-000011000000}" name="17" dataDxfId="6537"/>
    <tableColumn id="18" xr3:uid="{00000000-0010-0000-6700-000012000000}" name="18" dataDxfId="6536"/>
    <tableColumn id="19" xr3:uid="{00000000-0010-0000-6700-000013000000}" name="19" dataDxfId="6535"/>
    <tableColumn id="20" xr3:uid="{00000000-0010-0000-6700-000014000000}" name="20" dataDxfId="6534"/>
    <tableColumn id="21" xr3:uid="{00000000-0010-0000-6700-000015000000}" name="21" dataDxfId="6533"/>
    <tableColumn id="22" xr3:uid="{00000000-0010-0000-6700-000016000000}" name="22" dataDxfId="6532"/>
    <tableColumn id="23" xr3:uid="{00000000-0010-0000-6700-000017000000}" name="23" dataDxfId="6531"/>
    <tableColumn id="24" xr3:uid="{00000000-0010-0000-6700-000018000000}" name="24" dataDxfId="6530"/>
    <tableColumn id="25" xr3:uid="{00000000-0010-0000-6700-000019000000}" name="25" dataDxfId="6529"/>
    <tableColumn id="26" xr3:uid="{00000000-0010-0000-6700-00001A000000}" name="26" dataDxfId="6528"/>
    <tableColumn id="27" xr3:uid="{00000000-0010-0000-6700-00001B000000}" name="27" dataDxfId="6527"/>
    <tableColumn id="28" xr3:uid="{00000000-0010-0000-6700-00001C000000}" name="28" dataDxfId="6526"/>
    <tableColumn id="29" xr3:uid="{00000000-0010-0000-6700-00001D000000}" name="29" dataDxfId="6525"/>
    <tableColumn id="30" xr3:uid="{00000000-0010-0000-6700-00001E000000}" name="30" dataDxfId="6524"/>
    <tableColumn id="31" xr3:uid="{00000000-0010-0000-6700-00001F000000}" name="31" dataDxfId="6523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8000000}" name="Tabela194280" displayName="Tabela194280" ref="I103:AM113" totalsRowShown="0" headerRowDxfId="6554" dataDxfId="6555" headerRowBorderDxfId="8489">
  <autoFilter ref="I103:AM113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0-000001000000}" name="1" dataDxfId="6586"/>
    <tableColumn id="2" xr3:uid="{00000000-0010-0000-6800-000002000000}" name="2" dataDxfId="6585"/>
    <tableColumn id="3" xr3:uid="{00000000-0010-0000-6800-000003000000}" name="3" dataDxfId="6584"/>
    <tableColumn id="4" xr3:uid="{00000000-0010-0000-6800-000004000000}" name="4" dataDxfId="6583"/>
    <tableColumn id="5" xr3:uid="{00000000-0010-0000-6800-000005000000}" name="5" dataDxfId="6582"/>
    <tableColumn id="6" xr3:uid="{00000000-0010-0000-6800-000006000000}" name="6" dataDxfId="6581"/>
    <tableColumn id="7" xr3:uid="{00000000-0010-0000-6800-000007000000}" name="7" dataDxfId="6580"/>
    <tableColumn id="8" xr3:uid="{00000000-0010-0000-6800-000008000000}" name="8" dataDxfId="6579"/>
    <tableColumn id="9" xr3:uid="{00000000-0010-0000-6800-000009000000}" name="9" dataDxfId="6578"/>
    <tableColumn id="10" xr3:uid="{00000000-0010-0000-6800-00000A000000}" name="10" dataDxfId="6577"/>
    <tableColumn id="11" xr3:uid="{00000000-0010-0000-6800-00000B000000}" name="11" dataDxfId="6576"/>
    <tableColumn id="12" xr3:uid="{00000000-0010-0000-6800-00000C000000}" name="12" dataDxfId="6575"/>
    <tableColumn id="13" xr3:uid="{00000000-0010-0000-6800-00000D000000}" name="13" dataDxfId="6574"/>
    <tableColumn id="14" xr3:uid="{00000000-0010-0000-6800-00000E000000}" name="14" dataDxfId="6573"/>
    <tableColumn id="15" xr3:uid="{00000000-0010-0000-6800-00000F000000}" name="15" dataDxfId="6572"/>
    <tableColumn id="16" xr3:uid="{00000000-0010-0000-6800-000010000000}" name="16" dataDxfId="6571"/>
    <tableColumn id="17" xr3:uid="{00000000-0010-0000-6800-000011000000}" name="17" dataDxfId="6570"/>
    <tableColumn id="18" xr3:uid="{00000000-0010-0000-6800-000012000000}" name="18" dataDxfId="6569"/>
    <tableColumn id="19" xr3:uid="{00000000-0010-0000-6800-000013000000}" name="19" dataDxfId="6568"/>
    <tableColumn id="20" xr3:uid="{00000000-0010-0000-6800-000014000000}" name="20" dataDxfId="6567"/>
    <tableColumn id="21" xr3:uid="{00000000-0010-0000-6800-000015000000}" name="21" dataDxfId="6566"/>
    <tableColumn id="22" xr3:uid="{00000000-0010-0000-6800-000016000000}" name="22" dataDxfId="6565"/>
    <tableColumn id="23" xr3:uid="{00000000-0010-0000-6800-000017000000}" name="23" dataDxfId="6564"/>
    <tableColumn id="24" xr3:uid="{00000000-0010-0000-6800-000018000000}" name="24" dataDxfId="6563"/>
    <tableColumn id="25" xr3:uid="{00000000-0010-0000-6800-000019000000}" name="25" dataDxfId="6562"/>
    <tableColumn id="26" xr3:uid="{00000000-0010-0000-6800-00001A000000}" name="26" dataDxfId="6561"/>
    <tableColumn id="27" xr3:uid="{00000000-0010-0000-6800-00001B000000}" name="27" dataDxfId="6560"/>
    <tableColumn id="28" xr3:uid="{00000000-0010-0000-6800-00001C000000}" name="28" dataDxfId="6559"/>
    <tableColumn id="29" xr3:uid="{00000000-0010-0000-6800-00001D000000}" name="29" dataDxfId="6558"/>
    <tableColumn id="30" xr3:uid="{00000000-0010-0000-6800-00001E000000}" name="30" dataDxfId="6557"/>
    <tableColumn id="31" xr3:uid="{00000000-0010-0000-6800-00001F000000}" name="31" dataDxfId="6556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9000000}" name="Tabela19214381" displayName="Tabela19214381" ref="I115:AM125" totalsRowShown="0" headerRowDxfId="6587" dataDxfId="6588" headerRowBorderDxfId="8488">
  <autoFilter ref="I115:AM125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0-000001000000}" name="1" dataDxfId="6619"/>
    <tableColumn id="2" xr3:uid="{00000000-0010-0000-6900-000002000000}" name="2" dataDxfId="6618"/>
    <tableColumn id="3" xr3:uid="{00000000-0010-0000-6900-000003000000}" name="3" dataDxfId="6617"/>
    <tableColumn id="4" xr3:uid="{00000000-0010-0000-6900-000004000000}" name="4" dataDxfId="6616"/>
    <tableColumn id="5" xr3:uid="{00000000-0010-0000-6900-000005000000}" name="5" dataDxfId="6615"/>
    <tableColumn id="6" xr3:uid="{00000000-0010-0000-6900-000006000000}" name="6" dataDxfId="6614"/>
    <tableColumn id="7" xr3:uid="{00000000-0010-0000-6900-000007000000}" name="7" dataDxfId="6613"/>
    <tableColumn id="8" xr3:uid="{00000000-0010-0000-6900-000008000000}" name="8" dataDxfId="6612"/>
    <tableColumn id="9" xr3:uid="{00000000-0010-0000-6900-000009000000}" name="9" dataDxfId="6611"/>
    <tableColumn id="10" xr3:uid="{00000000-0010-0000-6900-00000A000000}" name="10" dataDxfId="6610"/>
    <tableColumn id="11" xr3:uid="{00000000-0010-0000-6900-00000B000000}" name="11" dataDxfId="6609"/>
    <tableColumn id="12" xr3:uid="{00000000-0010-0000-6900-00000C000000}" name="12" dataDxfId="6608"/>
    <tableColumn id="13" xr3:uid="{00000000-0010-0000-6900-00000D000000}" name="13" dataDxfId="6607"/>
    <tableColumn id="14" xr3:uid="{00000000-0010-0000-6900-00000E000000}" name="14" dataDxfId="6606"/>
    <tableColumn id="15" xr3:uid="{00000000-0010-0000-6900-00000F000000}" name="15" dataDxfId="6605"/>
    <tableColumn id="16" xr3:uid="{00000000-0010-0000-6900-000010000000}" name="16" dataDxfId="6604"/>
    <tableColumn id="17" xr3:uid="{00000000-0010-0000-6900-000011000000}" name="17" dataDxfId="6603"/>
    <tableColumn id="18" xr3:uid="{00000000-0010-0000-6900-000012000000}" name="18" dataDxfId="6602"/>
    <tableColumn id="19" xr3:uid="{00000000-0010-0000-6900-000013000000}" name="19" dataDxfId="6601"/>
    <tableColumn id="20" xr3:uid="{00000000-0010-0000-6900-000014000000}" name="20" dataDxfId="6600"/>
    <tableColumn id="21" xr3:uid="{00000000-0010-0000-6900-000015000000}" name="21" dataDxfId="6599"/>
    <tableColumn id="22" xr3:uid="{00000000-0010-0000-6900-000016000000}" name="22" dataDxfId="6598"/>
    <tableColumn id="23" xr3:uid="{00000000-0010-0000-6900-000017000000}" name="23" dataDxfId="6597"/>
    <tableColumn id="24" xr3:uid="{00000000-0010-0000-6900-000018000000}" name="24" dataDxfId="6596"/>
    <tableColumn id="25" xr3:uid="{00000000-0010-0000-6900-000019000000}" name="25" dataDxfId="6595"/>
    <tableColumn id="26" xr3:uid="{00000000-0010-0000-6900-00001A000000}" name="26" dataDxfId="6594"/>
    <tableColumn id="27" xr3:uid="{00000000-0010-0000-6900-00001B000000}" name="27" dataDxfId="6593"/>
    <tableColumn id="28" xr3:uid="{00000000-0010-0000-6900-00001C000000}" name="28" dataDxfId="6592"/>
    <tableColumn id="29" xr3:uid="{00000000-0010-0000-6900-00001D000000}" name="29" dataDxfId="6591"/>
    <tableColumn id="30" xr3:uid="{00000000-0010-0000-6900-00001E000000}" name="30" dataDxfId="6590"/>
    <tableColumn id="31" xr3:uid="{00000000-0010-0000-6900-00001F000000}" name="31" dataDxfId="6589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6A000000}" name="Tabela19224482" displayName="Tabela19224482" ref="I151:AM161" totalsRowShown="0" headerRowDxfId="6620" dataDxfId="6621" headerRowBorderDxfId="8487">
  <autoFilter ref="I151:AM161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0-000001000000}" name="1" dataDxfId="6652"/>
    <tableColumn id="2" xr3:uid="{00000000-0010-0000-6A00-000002000000}" name="2" dataDxfId="6651"/>
    <tableColumn id="3" xr3:uid="{00000000-0010-0000-6A00-000003000000}" name="3" dataDxfId="6650"/>
    <tableColumn id="4" xr3:uid="{00000000-0010-0000-6A00-000004000000}" name="4" dataDxfId="6649"/>
    <tableColumn id="5" xr3:uid="{00000000-0010-0000-6A00-000005000000}" name="5" dataDxfId="6648"/>
    <tableColumn id="6" xr3:uid="{00000000-0010-0000-6A00-000006000000}" name="6" dataDxfId="6647"/>
    <tableColumn id="7" xr3:uid="{00000000-0010-0000-6A00-000007000000}" name="7" dataDxfId="6646"/>
    <tableColumn id="8" xr3:uid="{00000000-0010-0000-6A00-000008000000}" name="8" dataDxfId="6645"/>
    <tableColumn id="9" xr3:uid="{00000000-0010-0000-6A00-000009000000}" name="9" dataDxfId="6644"/>
    <tableColumn id="10" xr3:uid="{00000000-0010-0000-6A00-00000A000000}" name="10" dataDxfId="6643"/>
    <tableColumn id="11" xr3:uid="{00000000-0010-0000-6A00-00000B000000}" name="11" dataDxfId="6642"/>
    <tableColumn id="12" xr3:uid="{00000000-0010-0000-6A00-00000C000000}" name="12" dataDxfId="6641"/>
    <tableColumn id="13" xr3:uid="{00000000-0010-0000-6A00-00000D000000}" name="13" dataDxfId="6640"/>
    <tableColumn id="14" xr3:uid="{00000000-0010-0000-6A00-00000E000000}" name="14" dataDxfId="6639"/>
    <tableColumn id="15" xr3:uid="{00000000-0010-0000-6A00-00000F000000}" name="15" dataDxfId="6638"/>
    <tableColumn id="16" xr3:uid="{00000000-0010-0000-6A00-000010000000}" name="16" dataDxfId="6637"/>
    <tableColumn id="17" xr3:uid="{00000000-0010-0000-6A00-000011000000}" name="17" dataDxfId="6636"/>
    <tableColumn id="18" xr3:uid="{00000000-0010-0000-6A00-000012000000}" name="18" dataDxfId="6635"/>
    <tableColumn id="19" xr3:uid="{00000000-0010-0000-6A00-000013000000}" name="19" dataDxfId="6634"/>
    <tableColumn id="20" xr3:uid="{00000000-0010-0000-6A00-000014000000}" name="20" dataDxfId="6633"/>
    <tableColumn id="21" xr3:uid="{00000000-0010-0000-6A00-000015000000}" name="21" dataDxfId="6632"/>
    <tableColumn id="22" xr3:uid="{00000000-0010-0000-6A00-000016000000}" name="22" dataDxfId="6631"/>
    <tableColumn id="23" xr3:uid="{00000000-0010-0000-6A00-000017000000}" name="23" dataDxfId="6630"/>
    <tableColumn id="24" xr3:uid="{00000000-0010-0000-6A00-000018000000}" name="24" dataDxfId="6629"/>
    <tableColumn id="25" xr3:uid="{00000000-0010-0000-6A00-000019000000}" name="25" dataDxfId="6628"/>
    <tableColumn id="26" xr3:uid="{00000000-0010-0000-6A00-00001A000000}" name="26" dataDxfId="6627"/>
    <tableColumn id="27" xr3:uid="{00000000-0010-0000-6A00-00001B000000}" name="27" dataDxfId="6626"/>
    <tableColumn id="28" xr3:uid="{00000000-0010-0000-6A00-00001C000000}" name="28" dataDxfId="6625"/>
    <tableColumn id="29" xr3:uid="{00000000-0010-0000-6A00-00001D000000}" name="29" dataDxfId="6624"/>
    <tableColumn id="30" xr3:uid="{00000000-0010-0000-6A00-00001E000000}" name="30" dataDxfId="6623"/>
    <tableColumn id="31" xr3:uid="{00000000-0010-0000-6A00-00001F000000}" name="31" dataDxfId="6622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B000000}" name="Tabela19234583" displayName="Tabela19234583" ref="I211:AM221" totalsRowShown="0" headerRowDxfId="6653" dataDxfId="6654" headerRowBorderDxfId="8486">
  <autoFilter ref="I211:AM221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0-000001000000}" name="1" dataDxfId="6685"/>
    <tableColumn id="2" xr3:uid="{00000000-0010-0000-6B00-000002000000}" name="2" dataDxfId="6684"/>
    <tableColumn id="3" xr3:uid="{00000000-0010-0000-6B00-000003000000}" name="3" dataDxfId="6683"/>
    <tableColumn id="4" xr3:uid="{00000000-0010-0000-6B00-000004000000}" name="4" dataDxfId="6682"/>
    <tableColumn id="5" xr3:uid="{00000000-0010-0000-6B00-000005000000}" name="5" dataDxfId="6681"/>
    <tableColumn id="6" xr3:uid="{00000000-0010-0000-6B00-000006000000}" name="6" dataDxfId="6680"/>
    <tableColumn id="7" xr3:uid="{00000000-0010-0000-6B00-000007000000}" name="7" dataDxfId="6679"/>
    <tableColumn id="8" xr3:uid="{00000000-0010-0000-6B00-000008000000}" name="8" dataDxfId="6678"/>
    <tableColumn id="9" xr3:uid="{00000000-0010-0000-6B00-000009000000}" name="9" dataDxfId="6677"/>
    <tableColumn id="10" xr3:uid="{00000000-0010-0000-6B00-00000A000000}" name="10" dataDxfId="6676"/>
    <tableColumn id="11" xr3:uid="{00000000-0010-0000-6B00-00000B000000}" name="11" dataDxfId="6675"/>
    <tableColumn id="12" xr3:uid="{00000000-0010-0000-6B00-00000C000000}" name="12" dataDxfId="6674"/>
    <tableColumn id="13" xr3:uid="{00000000-0010-0000-6B00-00000D000000}" name="13" dataDxfId="6673"/>
    <tableColumn id="14" xr3:uid="{00000000-0010-0000-6B00-00000E000000}" name="14" dataDxfId="6672"/>
    <tableColumn id="15" xr3:uid="{00000000-0010-0000-6B00-00000F000000}" name="15" dataDxfId="6671"/>
    <tableColumn id="16" xr3:uid="{00000000-0010-0000-6B00-000010000000}" name="16" dataDxfId="6670"/>
    <tableColumn id="17" xr3:uid="{00000000-0010-0000-6B00-000011000000}" name="17" dataDxfId="6669"/>
    <tableColumn id="18" xr3:uid="{00000000-0010-0000-6B00-000012000000}" name="18" dataDxfId="6668"/>
    <tableColumn id="19" xr3:uid="{00000000-0010-0000-6B00-000013000000}" name="19" dataDxfId="6667"/>
    <tableColumn id="20" xr3:uid="{00000000-0010-0000-6B00-000014000000}" name="20" dataDxfId="6666"/>
    <tableColumn id="21" xr3:uid="{00000000-0010-0000-6B00-000015000000}" name="21" dataDxfId="6665"/>
    <tableColumn id="22" xr3:uid="{00000000-0010-0000-6B00-000016000000}" name="22" dataDxfId="6664"/>
    <tableColumn id="23" xr3:uid="{00000000-0010-0000-6B00-000017000000}" name="23" dataDxfId="6663"/>
    <tableColumn id="24" xr3:uid="{00000000-0010-0000-6B00-000018000000}" name="24" dataDxfId="6662"/>
    <tableColumn id="25" xr3:uid="{00000000-0010-0000-6B00-000019000000}" name="25" dataDxfId="6661"/>
    <tableColumn id="26" xr3:uid="{00000000-0010-0000-6B00-00001A000000}" name="26" dataDxfId="6660"/>
    <tableColumn id="27" xr3:uid="{00000000-0010-0000-6B00-00001B000000}" name="27" dataDxfId="6659"/>
    <tableColumn id="28" xr3:uid="{00000000-0010-0000-6B00-00001C000000}" name="28" dataDxfId="6658"/>
    <tableColumn id="29" xr3:uid="{00000000-0010-0000-6B00-00001D000000}" name="29" dataDxfId="6657"/>
    <tableColumn id="30" xr3:uid="{00000000-0010-0000-6B00-00001E000000}" name="30" dataDxfId="6656"/>
    <tableColumn id="31" xr3:uid="{00000000-0010-0000-6B00-00001F000000}" name="31" dataDxfId="6655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C000000}" name="Tabela1921244684" displayName="Tabela1921244684" ref="I139:AM149" totalsRowShown="0" headerRowDxfId="6686" dataDxfId="6687" headerRowBorderDxfId="8485">
  <autoFilter ref="I139:AM149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0-000001000000}" name="1" dataDxfId="6718"/>
    <tableColumn id="2" xr3:uid="{00000000-0010-0000-6C00-000002000000}" name="2" dataDxfId="6717"/>
    <tableColumn id="3" xr3:uid="{00000000-0010-0000-6C00-000003000000}" name="3" dataDxfId="6716"/>
    <tableColumn id="4" xr3:uid="{00000000-0010-0000-6C00-000004000000}" name="4" dataDxfId="6715"/>
    <tableColumn id="5" xr3:uid="{00000000-0010-0000-6C00-000005000000}" name="5" dataDxfId="6714"/>
    <tableColumn id="6" xr3:uid="{00000000-0010-0000-6C00-000006000000}" name="6" dataDxfId="6713"/>
    <tableColumn id="7" xr3:uid="{00000000-0010-0000-6C00-000007000000}" name="7" dataDxfId="6712"/>
    <tableColumn id="8" xr3:uid="{00000000-0010-0000-6C00-000008000000}" name="8" dataDxfId="6711"/>
    <tableColumn id="9" xr3:uid="{00000000-0010-0000-6C00-000009000000}" name="9" dataDxfId="6710"/>
    <tableColumn id="10" xr3:uid="{00000000-0010-0000-6C00-00000A000000}" name="10" dataDxfId="6709"/>
    <tableColumn id="11" xr3:uid="{00000000-0010-0000-6C00-00000B000000}" name="11" dataDxfId="6708"/>
    <tableColumn id="12" xr3:uid="{00000000-0010-0000-6C00-00000C000000}" name="12" dataDxfId="6707"/>
    <tableColumn id="13" xr3:uid="{00000000-0010-0000-6C00-00000D000000}" name="13" dataDxfId="6706"/>
    <tableColumn id="14" xr3:uid="{00000000-0010-0000-6C00-00000E000000}" name="14" dataDxfId="6705"/>
    <tableColumn id="15" xr3:uid="{00000000-0010-0000-6C00-00000F000000}" name="15" dataDxfId="6704"/>
    <tableColumn id="16" xr3:uid="{00000000-0010-0000-6C00-000010000000}" name="16" dataDxfId="6703"/>
    <tableColumn id="17" xr3:uid="{00000000-0010-0000-6C00-000011000000}" name="17" dataDxfId="6702"/>
    <tableColumn id="18" xr3:uid="{00000000-0010-0000-6C00-000012000000}" name="18" dataDxfId="6701"/>
    <tableColumn id="19" xr3:uid="{00000000-0010-0000-6C00-000013000000}" name="19" dataDxfId="6700"/>
    <tableColumn id="20" xr3:uid="{00000000-0010-0000-6C00-000014000000}" name="20" dataDxfId="6699"/>
    <tableColumn id="21" xr3:uid="{00000000-0010-0000-6C00-000015000000}" name="21" dataDxfId="6698"/>
    <tableColumn id="22" xr3:uid="{00000000-0010-0000-6C00-000016000000}" name="22" dataDxfId="6697"/>
    <tableColumn id="23" xr3:uid="{00000000-0010-0000-6C00-000017000000}" name="23" dataDxfId="6696"/>
    <tableColumn id="24" xr3:uid="{00000000-0010-0000-6C00-000018000000}" name="24" dataDxfId="6695"/>
    <tableColumn id="25" xr3:uid="{00000000-0010-0000-6C00-000019000000}" name="25" dataDxfId="6694"/>
    <tableColumn id="26" xr3:uid="{00000000-0010-0000-6C00-00001A000000}" name="26" dataDxfId="6693"/>
    <tableColumn id="27" xr3:uid="{00000000-0010-0000-6C00-00001B000000}" name="27" dataDxfId="6692"/>
    <tableColumn id="28" xr3:uid="{00000000-0010-0000-6C00-00001C000000}" name="28" dataDxfId="6691"/>
    <tableColumn id="29" xr3:uid="{00000000-0010-0000-6C00-00001D000000}" name="29" dataDxfId="6690"/>
    <tableColumn id="30" xr3:uid="{00000000-0010-0000-6C00-00001E000000}" name="30" dataDxfId="6689"/>
    <tableColumn id="31" xr3:uid="{00000000-0010-0000-6C00-00001F000000}" name="31" dataDxfId="6688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a15" displayName="Tabela15" ref="B153:G158" headerRowCount="0" totalsRowShown="0" headerRowDxfId="9309" dataDxfId="9308">
  <tableColumns count="6">
    <tableColumn id="1" xr3:uid="{00000000-0010-0000-0C00-000001000000}" name="Kolumna1" dataDxfId="9307"/>
    <tableColumn id="2" xr3:uid="{00000000-0010-0000-0C00-000002000000}" name="Kolumna2" dataDxfId="9306"/>
    <tableColumn id="3" xr3:uid="{00000000-0010-0000-0C00-000003000000}" name="Kolumna3" dataDxfId="9305">
      <calculatedColumnFormula>SUM(Tabela28[#This Row])</calculatedColumnFormula>
    </tableColumn>
    <tableColumn id="4" xr3:uid="{00000000-0010-0000-0C00-000004000000}" name="Kolumna4" dataDxfId="9304">
      <calculatedColumnFormula>C153-D153</calculatedColumnFormula>
    </tableColumn>
    <tableColumn id="5" xr3:uid="{00000000-0010-0000-0C00-000005000000}" name="Kolumna5" dataDxfId="9303">
      <calculatedColumnFormula>IFERROR(D153/C153,"")</calculatedColumnFormula>
    </tableColumn>
    <tableColumn id="6" xr3:uid="{00000000-0010-0000-0C00-000006000000}" name="Kolumna6" dataDxfId="9302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D000000}" name="Tabela1921254785" displayName="Tabela1921254785" ref="I127:AM137" totalsRowShown="0" headerRowDxfId="6719" dataDxfId="6720" headerRowBorderDxfId="8484">
  <autoFilter ref="I127:AM137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0-000001000000}" name="1" dataDxfId="6751"/>
    <tableColumn id="2" xr3:uid="{00000000-0010-0000-6D00-000002000000}" name="2" dataDxfId="6750"/>
    <tableColumn id="3" xr3:uid="{00000000-0010-0000-6D00-000003000000}" name="3" dataDxfId="6749"/>
    <tableColumn id="4" xr3:uid="{00000000-0010-0000-6D00-000004000000}" name="4" dataDxfId="6748"/>
    <tableColumn id="5" xr3:uid="{00000000-0010-0000-6D00-000005000000}" name="5" dataDxfId="6747"/>
    <tableColumn id="6" xr3:uid="{00000000-0010-0000-6D00-000006000000}" name="6" dataDxfId="6746"/>
    <tableColumn id="7" xr3:uid="{00000000-0010-0000-6D00-000007000000}" name="7" dataDxfId="6745"/>
    <tableColumn id="8" xr3:uid="{00000000-0010-0000-6D00-000008000000}" name="8" dataDxfId="6744"/>
    <tableColumn id="9" xr3:uid="{00000000-0010-0000-6D00-000009000000}" name="9" dataDxfId="6743"/>
    <tableColumn id="10" xr3:uid="{00000000-0010-0000-6D00-00000A000000}" name="10" dataDxfId="6742"/>
    <tableColumn id="11" xr3:uid="{00000000-0010-0000-6D00-00000B000000}" name="11" dataDxfId="6741"/>
    <tableColumn id="12" xr3:uid="{00000000-0010-0000-6D00-00000C000000}" name="12" dataDxfId="6740"/>
    <tableColumn id="13" xr3:uid="{00000000-0010-0000-6D00-00000D000000}" name="13" dataDxfId="6739"/>
    <tableColumn id="14" xr3:uid="{00000000-0010-0000-6D00-00000E000000}" name="14" dataDxfId="6738"/>
    <tableColumn id="15" xr3:uid="{00000000-0010-0000-6D00-00000F000000}" name="15" dataDxfId="6737"/>
    <tableColumn id="16" xr3:uid="{00000000-0010-0000-6D00-000010000000}" name="16" dataDxfId="6736"/>
    <tableColumn id="17" xr3:uid="{00000000-0010-0000-6D00-000011000000}" name="17" dataDxfId="6735"/>
    <tableColumn id="18" xr3:uid="{00000000-0010-0000-6D00-000012000000}" name="18" dataDxfId="6734"/>
    <tableColumn id="19" xr3:uid="{00000000-0010-0000-6D00-000013000000}" name="19" dataDxfId="6733"/>
    <tableColumn id="20" xr3:uid="{00000000-0010-0000-6D00-000014000000}" name="20" dataDxfId="6732"/>
    <tableColumn id="21" xr3:uid="{00000000-0010-0000-6D00-000015000000}" name="21" dataDxfId="6731"/>
    <tableColumn id="22" xr3:uid="{00000000-0010-0000-6D00-000016000000}" name="22" dataDxfId="6730"/>
    <tableColumn id="23" xr3:uid="{00000000-0010-0000-6D00-000017000000}" name="23" dataDxfId="6729"/>
    <tableColumn id="24" xr3:uid="{00000000-0010-0000-6D00-000018000000}" name="24" dataDxfId="6728"/>
    <tableColumn id="25" xr3:uid="{00000000-0010-0000-6D00-000019000000}" name="25" dataDxfId="6727"/>
    <tableColumn id="26" xr3:uid="{00000000-0010-0000-6D00-00001A000000}" name="26" dataDxfId="6726"/>
    <tableColumn id="27" xr3:uid="{00000000-0010-0000-6D00-00001B000000}" name="27" dataDxfId="6725"/>
    <tableColumn id="28" xr3:uid="{00000000-0010-0000-6D00-00001C000000}" name="28" dataDxfId="6724"/>
    <tableColumn id="29" xr3:uid="{00000000-0010-0000-6D00-00001D000000}" name="29" dataDxfId="6723"/>
    <tableColumn id="30" xr3:uid="{00000000-0010-0000-6D00-00001E000000}" name="30" dataDxfId="6722"/>
    <tableColumn id="31" xr3:uid="{00000000-0010-0000-6D00-00001F000000}" name="31" dataDxfId="6721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E000000}" name="Tabela254886" displayName="Tabela254886" ref="I163:AM173" totalsRowShown="0" headerRowDxfId="6752" dataDxfId="6753">
  <autoFilter ref="I163:AM173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0-000001000000}" name="1" dataDxfId="6784"/>
    <tableColumn id="2" xr3:uid="{00000000-0010-0000-6E00-000002000000}" name="2" dataDxfId="6783"/>
    <tableColumn id="3" xr3:uid="{00000000-0010-0000-6E00-000003000000}" name="3" dataDxfId="6782"/>
    <tableColumn id="4" xr3:uid="{00000000-0010-0000-6E00-000004000000}" name="4" dataDxfId="6781"/>
    <tableColumn id="5" xr3:uid="{00000000-0010-0000-6E00-000005000000}" name="5" dataDxfId="6780"/>
    <tableColumn id="6" xr3:uid="{00000000-0010-0000-6E00-000006000000}" name="6" dataDxfId="6779"/>
    <tableColumn id="7" xr3:uid="{00000000-0010-0000-6E00-000007000000}" name="7" dataDxfId="6778"/>
    <tableColumn id="8" xr3:uid="{00000000-0010-0000-6E00-000008000000}" name="8" dataDxfId="6777"/>
    <tableColumn id="9" xr3:uid="{00000000-0010-0000-6E00-000009000000}" name="9" dataDxfId="6776"/>
    <tableColumn id="10" xr3:uid="{00000000-0010-0000-6E00-00000A000000}" name="10" dataDxfId="6775"/>
    <tableColumn id="11" xr3:uid="{00000000-0010-0000-6E00-00000B000000}" name="11" dataDxfId="6774"/>
    <tableColumn id="12" xr3:uid="{00000000-0010-0000-6E00-00000C000000}" name="12" dataDxfId="6773"/>
    <tableColumn id="13" xr3:uid="{00000000-0010-0000-6E00-00000D000000}" name="13" dataDxfId="6772"/>
    <tableColumn id="14" xr3:uid="{00000000-0010-0000-6E00-00000E000000}" name="14" dataDxfId="6771"/>
    <tableColumn id="15" xr3:uid="{00000000-0010-0000-6E00-00000F000000}" name="15" dataDxfId="6770"/>
    <tableColumn id="16" xr3:uid="{00000000-0010-0000-6E00-000010000000}" name="16" dataDxfId="6769"/>
    <tableColumn id="17" xr3:uid="{00000000-0010-0000-6E00-000011000000}" name="17" dataDxfId="6768"/>
    <tableColumn id="18" xr3:uid="{00000000-0010-0000-6E00-000012000000}" name="18" dataDxfId="6767"/>
    <tableColumn id="19" xr3:uid="{00000000-0010-0000-6E00-000013000000}" name="19" dataDxfId="6766"/>
    <tableColumn id="20" xr3:uid="{00000000-0010-0000-6E00-000014000000}" name="20" dataDxfId="6765"/>
    <tableColumn id="21" xr3:uid="{00000000-0010-0000-6E00-000015000000}" name="21" dataDxfId="6764"/>
    <tableColumn id="22" xr3:uid="{00000000-0010-0000-6E00-000016000000}" name="22" dataDxfId="6763"/>
    <tableColumn id="23" xr3:uid="{00000000-0010-0000-6E00-000017000000}" name="23" dataDxfId="6762"/>
    <tableColumn id="24" xr3:uid="{00000000-0010-0000-6E00-000018000000}" name="24" dataDxfId="6761"/>
    <tableColumn id="25" xr3:uid="{00000000-0010-0000-6E00-000019000000}" name="25" dataDxfId="6760"/>
    <tableColumn id="26" xr3:uid="{00000000-0010-0000-6E00-00001A000000}" name="26" dataDxfId="6759"/>
    <tableColumn id="27" xr3:uid="{00000000-0010-0000-6E00-00001B000000}" name="27" dataDxfId="6758"/>
    <tableColumn id="28" xr3:uid="{00000000-0010-0000-6E00-00001C000000}" name="28" dataDxfId="6757"/>
    <tableColumn id="29" xr3:uid="{00000000-0010-0000-6E00-00001D000000}" name="29" dataDxfId="6756"/>
    <tableColumn id="30" xr3:uid="{00000000-0010-0000-6E00-00001E000000}" name="30" dataDxfId="6755"/>
    <tableColumn id="31" xr3:uid="{00000000-0010-0000-6E00-00001F000000}" name="31" dataDxfId="6754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F000000}" name="Tabela264987" displayName="Tabela264987" ref="I175:AM185" totalsRowShown="0" headerRowDxfId="6785" dataDxfId="6786" headerRowBorderDxfId="8483">
  <autoFilter ref="I175:AM185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0-000001000000}" name="1" dataDxfId="6817"/>
    <tableColumn id="2" xr3:uid="{00000000-0010-0000-6F00-000002000000}" name="2" dataDxfId="6816"/>
    <tableColumn id="3" xr3:uid="{00000000-0010-0000-6F00-000003000000}" name="3" dataDxfId="6815"/>
    <tableColumn id="4" xr3:uid="{00000000-0010-0000-6F00-000004000000}" name="4" dataDxfId="6814"/>
    <tableColumn id="5" xr3:uid="{00000000-0010-0000-6F00-000005000000}" name="5" dataDxfId="6813"/>
    <tableColumn id="6" xr3:uid="{00000000-0010-0000-6F00-000006000000}" name="6" dataDxfId="6812"/>
    <tableColumn id="7" xr3:uid="{00000000-0010-0000-6F00-000007000000}" name="7" dataDxfId="6811"/>
    <tableColumn id="8" xr3:uid="{00000000-0010-0000-6F00-000008000000}" name="8" dataDxfId="6810"/>
    <tableColumn id="9" xr3:uid="{00000000-0010-0000-6F00-000009000000}" name="9" dataDxfId="6809"/>
    <tableColumn id="10" xr3:uid="{00000000-0010-0000-6F00-00000A000000}" name="10" dataDxfId="6808"/>
    <tableColumn id="11" xr3:uid="{00000000-0010-0000-6F00-00000B000000}" name="11" dataDxfId="6807"/>
    <tableColumn id="12" xr3:uid="{00000000-0010-0000-6F00-00000C000000}" name="12" dataDxfId="6806"/>
    <tableColumn id="13" xr3:uid="{00000000-0010-0000-6F00-00000D000000}" name="13" dataDxfId="6805"/>
    <tableColumn id="14" xr3:uid="{00000000-0010-0000-6F00-00000E000000}" name="14" dataDxfId="6804"/>
    <tableColumn id="15" xr3:uid="{00000000-0010-0000-6F00-00000F000000}" name="15" dataDxfId="6803"/>
    <tableColumn id="16" xr3:uid="{00000000-0010-0000-6F00-000010000000}" name="16" dataDxfId="6802"/>
    <tableColumn id="17" xr3:uid="{00000000-0010-0000-6F00-000011000000}" name="17" dataDxfId="6801"/>
    <tableColumn id="18" xr3:uid="{00000000-0010-0000-6F00-000012000000}" name="18" dataDxfId="6800"/>
    <tableColumn id="19" xr3:uid="{00000000-0010-0000-6F00-000013000000}" name="19" dataDxfId="6799"/>
    <tableColumn id="20" xr3:uid="{00000000-0010-0000-6F00-000014000000}" name="20" dataDxfId="6798"/>
    <tableColumn id="21" xr3:uid="{00000000-0010-0000-6F00-000015000000}" name="21" dataDxfId="6797"/>
    <tableColumn id="22" xr3:uid="{00000000-0010-0000-6F00-000016000000}" name="22" dataDxfId="6796"/>
    <tableColumn id="23" xr3:uid="{00000000-0010-0000-6F00-000017000000}" name="23" dataDxfId="6795"/>
    <tableColumn id="24" xr3:uid="{00000000-0010-0000-6F00-000018000000}" name="24" dataDxfId="6794"/>
    <tableColumn id="25" xr3:uid="{00000000-0010-0000-6F00-000019000000}" name="25" dataDxfId="6793"/>
    <tableColumn id="26" xr3:uid="{00000000-0010-0000-6F00-00001A000000}" name="26" dataDxfId="6792"/>
    <tableColumn id="27" xr3:uid="{00000000-0010-0000-6F00-00001B000000}" name="27" dataDxfId="6791"/>
    <tableColumn id="28" xr3:uid="{00000000-0010-0000-6F00-00001C000000}" name="28" dataDxfId="6790"/>
    <tableColumn id="29" xr3:uid="{00000000-0010-0000-6F00-00001D000000}" name="29" dataDxfId="6789"/>
    <tableColumn id="30" xr3:uid="{00000000-0010-0000-6F00-00001E000000}" name="30" dataDxfId="6788"/>
    <tableColumn id="31" xr3:uid="{00000000-0010-0000-6F00-00001F000000}" name="31" dataDxfId="6787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70000000}" name="Tabela275088" displayName="Tabela275088" ref="I187:AM197" totalsRowShown="0" headerRowDxfId="6818" dataDxfId="6819">
  <autoFilter ref="I187:AM197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0-000001000000}" name="1" dataDxfId="6850"/>
    <tableColumn id="2" xr3:uid="{00000000-0010-0000-7000-000002000000}" name="2" dataDxfId="6849"/>
    <tableColumn id="3" xr3:uid="{00000000-0010-0000-7000-000003000000}" name="3" dataDxfId="6848"/>
    <tableColumn id="4" xr3:uid="{00000000-0010-0000-7000-000004000000}" name="4" dataDxfId="6847"/>
    <tableColumn id="5" xr3:uid="{00000000-0010-0000-7000-000005000000}" name="5" dataDxfId="6846"/>
    <tableColumn id="6" xr3:uid="{00000000-0010-0000-7000-000006000000}" name="6" dataDxfId="6845"/>
    <tableColumn id="7" xr3:uid="{00000000-0010-0000-7000-000007000000}" name="7" dataDxfId="6844"/>
    <tableColumn id="8" xr3:uid="{00000000-0010-0000-7000-000008000000}" name="8" dataDxfId="6843"/>
    <tableColumn id="9" xr3:uid="{00000000-0010-0000-7000-000009000000}" name="9" dataDxfId="6842"/>
    <tableColumn id="10" xr3:uid="{00000000-0010-0000-7000-00000A000000}" name="10" dataDxfId="6841"/>
    <tableColumn id="11" xr3:uid="{00000000-0010-0000-7000-00000B000000}" name="11" dataDxfId="6840"/>
    <tableColumn id="12" xr3:uid="{00000000-0010-0000-7000-00000C000000}" name="12" dataDxfId="6839"/>
    <tableColumn id="13" xr3:uid="{00000000-0010-0000-7000-00000D000000}" name="13" dataDxfId="6838"/>
    <tableColumn id="14" xr3:uid="{00000000-0010-0000-7000-00000E000000}" name="14" dataDxfId="6837"/>
    <tableColumn id="15" xr3:uid="{00000000-0010-0000-7000-00000F000000}" name="15" dataDxfId="6836"/>
    <tableColumn id="16" xr3:uid="{00000000-0010-0000-7000-000010000000}" name="16" dataDxfId="6835"/>
    <tableColumn id="17" xr3:uid="{00000000-0010-0000-7000-000011000000}" name="17" dataDxfId="6834"/>
    <tableColumn id="18" xr3:uid="{00000000-0010-0000-7000-000012000000}" name="18" dataDxfId="6833"/>
    <tableColumn id="19" xr3:uid="{00000000-0010-0000-7000-000013000000}" name="19" dataDxfId="6832"/>
    <tableColumn id="20" xr3:uid="{00000000-0010-0000-7000-000014000000}" name="20" dataDxfId="6831"/>
    <tableColumn id="21" xr3:uid="{00000000-0010-0000-7000-000015000000}" name="21" dataDxfId="6830"/>
    <tableColumn id="22" xr3:uid="{00000000-0010-0000-7000-000016000000}" name="22" dataDxfId="6829"/>
    <tableColumn id="23" xr3:uid="{00000000-0010-0000-7000-000017000000}" name="23" dataDxfId="6828"/>
    <tableColumn id="24" xr3:uid="{00000000-0010-0000-7000-000018000000}" name="24" dataDxfId="6827"/>
    <tableColumn id="25" xr3:uid="{00000000-0010-0000-7000-000019000000}" name="25" dataDxfId="6826"/>
    <tableColumn id="26" xr3:uid="{00000000-0010-0000-7000-00001A000000}" name="26" dataDxfId="6825"/>
    <tableColumn id="27" xr3:uid="{00000000-0010-0000-7000-00001B000000}" name="27" dataDxfId="6824"/>
    <tableColumn id="28" xr3:uid="{00000000-0010-0000-7000-00001C000000}" name="28" dataDxfId="6823"/>
    <tableColumn id="29" xr3:uid="{00000000-0010-0000-7000-00001D000000}" name="29" dataDxfId="6822"/>
    <tableColumn id="30" xr3:uid="{00000000-0010-0000-7000-00001E000000}" name="30" dataDxfId="6821"/>
    <tableColumn id="31" xr3:uid="{00000000-0010-0000-7000-00001F000000}" name="31" dataDxfId="6820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71000000}" name="Tabela285189" displayName="Tabela285189" ref="I199:AM209" totalsRowShown="0" headerRowDxfId="6851" dataDxfId="6852" headerRowBorderDxfId="8482">
  <autoFilter ref="I199:AM209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0-000001000000}" name="1" dataDxfId="6883"/>
    <tableColumn id="2" xr3:uid="{00000000-0010-0000-7100-000002000000}" name="2" dataDxfId="6882"/>
    <tableColumn id="3" xr3:uid="{00000000-0010-0000-7100-000003000000}" name="3" dataDxfId="6881"/>
    <tableColumn id="4" xr3:uid="{00000000-0010-0000-7100-000004000000}" name="4" dataDxfId="6880"/>
    <tableColumn id="5" xr3:uid="{00000000-0010-0000-7100-000005000000}" name="5" dataDxfId="6879"/>
    <tableColumn id="6" xr3:uid="{00000000-0010-0000-7100-000006000000}" name="6" dataDxfId="6878"/>
    <tableColumn id="7" xr3:uid="{00000000-0010-0000-7100-000007000000}" name="7" dataDxfId="6877"/>
    <tableColumn id="8" xr3:uid="{00000000-0010-0000-7100-000008000000}" name="8" dataDxfId="6876"/>
    <tableColumn id="9" xr3:uid="{00000000-0010-0000-7100-000009000000}" name="9" dataDxfId="6875"/>
    <tableColumn id="10" xr3:uid="{00000000-0010-0000-7100-00000A000000}" name="10" dataDxfId="6874"/>
    <tableColumn id="11" xr3:uid="{00000000-0010-0000-7100-00000B000000}" name="11" dataDxfId="6873"/>
    <tableColumn id="12" xr3:uid="{00000000-0010-0000-7100-00000C000000}" name="12" dataDxfId="6872"/>
    <tableColumn id="13" xr3:uid="{00000000-0010-0000-7100-00000D000000}" name="13" dataDxfId="6871"/>
    <tableColumn id="14" xr3:uid="{00000000-0010-0000-7100-00000E000000}" name="14" dataDxfId="6870"/>
    <tableColumn id="15" xr3:uid="{00000000-0010-0000-7100-00000F000000}" name="15" dataDxfId="6869"/>
    <tableColumn id="16" xr3:uid="{00000000-0010-0000-7100-000010000000}" name="16" dataDxfId="6868"/>
    <tableColumn id="17" xr3:uid="{00000000-0010-0000-7100-000011000000}" name="17" dataDxfId="6867"/>
    <tableColumn id="18" xr3:uid="{00000000-0010-0000-7100-000012000000}" name="18" dataDxfId="6866"/>
    <tableColumn id="19" xr3:uid="{00000000-0010-0000-7100-000013000000}" name="19" dataDxfId="6865"/>
    <tableColumn id="20" xr3:uid="{00000000-0010-0000-7100-000014000000}" name="20" dataDxfId="6864"/>
    <tableColumn id="21" xr3:uid="{00000000-0010-0000-7100-000015000000}" name="21" dataDxfId="6863"/>
    <tableColumn id="22" xr3:uid="{00000000-0010-0000-7100-000016000000}" name="22" dataDxfId="6862"/>
    <tableColumn id="23" xr3:uid="{00000000-0010-0000-7100-000017000000}" name="23" dataDxfId="6861"/>
    <tableColumn id="24" xr3:uid="{00000000-0010-0000-7100-000018000000}" name="24" dataDxfId="6860"/>
    <tableColumn id="25" xr3:uid="{00000000-0010-0000-7100-000019000000}" name="25" dataDxfId="6859"/>
    <tableColumn id="26" xr3:uid="{00000000-0010-0000-7100-00001A000000}" name="26" dataDxfId="6858"/>
    <tableColumn id="27" xr3:uid="{00000000-0010-0000-7100-00001B000000}" name="27" dataDxfId="6857"/>
    <tableColumn id="28" xr3:uid="{00000000-0010-0000-7100-00001C000000}" name="28" dataDxfId="6856"/>
    <tableColumn id="29" xr3:uid="{00000000-0010-0000-7100-00001D000000}" name="29" dataDxfId="6855"/>
    <tableColumn id="30" xr3:uid="{00000000-0010-0000-7100-00001E000000}" name="30" dataDxfId="6854"/>
    <tableColumn id="31" xr3:uid="{00000000-0010-0000-7100-00001F000000}" name="31" dataDxfId="6853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72000000}" name="Tabela16405890" displayName="Tabela16405890" ref="B224:G233" headerRowCount="0" totalsRowShown="0">
  <tableColumns count="6">
    <tableColumn id="1" xr3:uid="{00000000-0010-0000-7200-000001000000}" name="Kolumna1" dataDxfId="6889">
      <calculatedColumnFormula>'Wzorzec kategorii'!B180</calculatedColumnFormula>
    </tableColumn>
    <tableColumn id="2" xr3:uid="{00000000-0010-0000-7200-000002000000}" name="Kolumna2" dataDxfId="6888" dataCellStyle="Walutowy"/>
    <tableColumn id="3" xr3:uid="{00000000-0010-0000-7200-000003000000}" name="Kolumna3" dataDxfId="6887" dataCellStyle="Walutowy">
      <calculatedColumnFormula>SUM(Tabela1923455991[#This Row])</calculatedColumnFormula>
    </tableColumn>
    <tableColumn id="4" xr3:uid="{00000000-0010-0000-7200-000004000000}" name="Kolumna4" dataDxfId="6886" dataCellStyle="Walutowy">
      <calculatedColumnFormula>C224-D224</calculatedColumnFormula>
    </tableColumn>
    <tableColumn id="5" xr3:uid="{00000000-0010-0000-7200-000005000000}" name="Kolumna5" dataDxfId="6885" dataCellStyle="Procentowy">
      <calculatedColumnFormula>IFERROR(D224/C224,"")</calculatedColumnFormula>
    </tableColumn>
    <tableColumn id="6" xr3:uid="{00000000-0010-0000-7200-000006000000}" name="Kolumna6" dataDxfId="6884" dataCellStyle="Walutowy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73000000}" name="Tabela1923455991" displayName="Tabela1923455991" ref="I223:AM233" totalsRowShown="0" headerRowDxfId="6890" dataDxfId="6891" headerRowBorderDxfId="8481">
  <autoFilter ref="I223:AM23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0-000001000000}" name="1" dataDxfId="6922"/>
    <tableColumn id="2" xr3:uid="{00000000-0010-0000-7300-000002000000}" name="2" dataDxfId="6921"/>
    <tableColumn id="3" xr3:uid="{00000000-0010-0000-7300-000003000000}" name="3" dataDxfId="6920"/>
    <tableColumn id="4" xr3:uid="{00000000-0010-0000-7300-000004000000}" name="4" dataDxfId="6919"/>
    <tableColumn id="5" xr3:uid="{00000000-0010-0000-7300-000005000000}" name="5" dataDxfId="6918"/>
    <tableColumn id="6" xr3:uid="{00000000-0010-0000-7300-000006000000}" name="6" dataDxfId="6917"/>
    <tableColumn id="7" xr3:uid="{00000000-0010-0000-7300-000007000000}" name="7" dataDxfId="6916"/>
    <tableColumn id="8" xr3:uid="{00000000-0010-0000-7300-000008000000}" name="8" dataDxfId="6915"/>
    <tableColumn id="9" xr3:uid="{00000000-0010-0000-7300-000009000000}" name="9" dataDxfId="6914"/>
    <tableColumn id="10" xr3:uid="{00000000-0010-0000-7300-00000A000000}" name="10" dataDxfId="6913"/>
    <tableColumn id="11" xr3:uid="{00000000-0010-0000-7300-00000B000000}" name="11" dataDxfId="6912"/>
    <tableColumn id="12" xr3:uid="{00000000-0010-0000-7300-00000C000000}" name="12" dataDxfId="6911"/>
    <tableColumn id="13" xr3:uid="{00000000-0010-0000-7300-00000D000000}" name="13" dataDxfId="6910"/>
    <tableColumn id="14" xr3:uid="{00000000-0010-0000-7300-00000E000000}" name="14" dataDxfId="6909"/>
    <tableColumn id="15" xr3:uid="{00000000-0010-0000-7300-00000F000000}" name="15" dataDxfId="6908"/>
    <tableColumn id="16" xr3:uid="{00000000-0010-0000-7300-000010000000}" name="16" dataDxfId="6907"/>
    <tableColumn id="17" xr3:uid="{00000000-0010-0000-7300-000011000000}" name="17" dataDxfId="6906"/>
    <tableColumn id="18" xr3:uid="{00000000-0010-0000-7300-000012000000}" name="18" dataDxfId="6905"/>
    <tableColumn id="19" xr3:uid="{00000000-0010-0000-7300-000013000000}" name="19" dataDxfId="6904"/>
    <tableColumn id="20" xr3:uid="{00000000-0010-0000-7300-000014000000}" name="20" dataDxfId="6903"/>
    <tableColumn id="21" xr3:uid="{00000000-0010-0000-7300-000015000000}" name="21" dataDxfId="6902"/>
    <tableColumn id="22" xr3:uid="{00000000-0010-0000-7300-000016000000}" name="22" dataDxfId="6901"/>
    <tableColumn id="23" xr3:uid="{00000000-0010-0000-7300-000017000000}" name="23" dataDxfId="6900"/>
    <tableColumn id="24" xr3:uid="{00000000-0010-0000-7300-000018000000}" name="24" dataDxfId="6899"/>
    <tableColumn id="25" xr3:uid="{00000000-0010-0000-7300-000019000000}" name="25" dataDxfId="6898"/>
    <tableColumn id="26" xr3:uid="{00000000-0010-0000-7300-00001A000000}" name="26" dataDxfId="6897"/>
    <tableColumn id="27" xr3:uid="{00000000-0010-0000-7300-00001B000000}" name="27" dataDxfId="6896"/>
    <tableColumn id="28" xr3:uid="{00000000-0010-0000-7300-00001C000000}" name="28" dataDxfId="6895"/>
    <tableColumn id="29" xr3:uid="{00000000-0010-0000-7300-00001D000000}" name="29" dataDxfId="6894"/>
    <tableColumn id="30" xr3:uid="{00000000-0010-0000-7300-00001E000000}" name="30" dataDxfId="6893"/>
    <tableColumn id="31" xr3:uid="{00000000-0010-0000-7300-00001F000000}" name="31" dataDxfId="6892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74000000}" name="Tabela1640586092" displayName="Tabela1640586092" ref="B236:G245" headerRowCount="0" totalsRowShown="0">
  <tableColumns count="6">
    <tableColumn id="1" xr3:uid="{00000000-0010-0000-7400-000001000000}" name="Kolumna1" dataDxfId="6928">
      <calculatedColumnFormula>'Wzorzec kategorii'!B192</calculatedColumnFormula>
    </tableColumn>
    <tableColumn id="2" xr3:uid="{00000000-0010-0000-7400-000002000000}" name="Kolumna2" dataDxfId="6927" dataCellStyle="Walutowy"/>
    <tableColumn id="3" xr3:uid="{00000000-0010-0000-7400-000003000000}" name="Kolumna3" dataDxfId="6926" dataCellStyle="Walutowy">
      <calculatedColumnFormula>SUM(Tabela192345596294[#This Row])</calculatedColumnFormula>
    </tableColumn>
    <tableColumn id="4" xr3:uid="{00000000-0010-0000-7400-000004000000}" name="Kolumna4" dataDxfId="6925" dataCellStyle="Walutowy">
      <calculatedColumnFormula>C236-D236</calculatedColumnFormula>
    </tableColumn>
    <tableColumn id="5" xr3:uid="{00000000-0010-0000-7400-000005000000}" name="Kolumna5" dataDxfId="6924" dataCellStyle="Procentowy">
      <calculatedColumnFormula>IFERROR(D236/C236,"")</calculatedColumnFormula>
    </tableColumn>
    <tableColumn id="6" xr3:uid="{00000000-0010-0000-7400-000006000000}" name="Kolumna6" dataDxfId="6923" dataCellStyle="Walutowy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75000000}" name="Tabela164058606193" displayName="Tabela164058606193" ref="B248:G257" headerRowCount="0" totalsRowShown="0">
  <tableColumns count="6">
    <tableColumn id="1" xr3:uid="{00000000-0010-0000-7500-000001000000}" name="Kolumna1" dataDxfId="6934">
      <calculatedColumnFormula>'Wzorzec kategorii'!B204</calculatedColumnFormula>
    </tableColumn>
    <tableColumn id="2" xr3:uid="{00000000-0010-0000-7500-000002000000}" name="Kolumna2" dataDxfId="6933" dataCellStyle="Walutowy"/>
    <tableColumn id="3" xr3:uid="{00000000-0010-0000-7500-000003000000}" name="Kolumna3" dataDxfId="6932" dataCellStyle="Walutowy">
      <calculatedColumnFormula>SUM(Tabela192345596395[#This Row])</calculatedColumnFormula>
    </tableColumn>
    <tableColumn id="4" xr3:uid="{00000000-0010-0000-7500-000004000000}" name="Kolumna4" dataDxfId="6931" dataCellStyle="Walutowy">
      <calculatedColumnFormula>C248-D248</calculatedColumnFormula>
    </tableColumn>
    <tableColumn id="5" xr3:uid="{00000000-0010-0000-7500-000005000000}" name="Kolumna5" dataDxfId="6930" dataCellStyle="Procentowy">
      <calculatedColumnFormula>IFERROR(D248/C248,"")</calculatedColumnFormula>
    </tableColumn>
    <tableColumn id="6" xr3:uid="{00000000-0010-0000-7500-000006000000}" name="Kolumna6" dataDxfId="6929" dataCellStyle="Walutowy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76000000}" name="Tabela192345596294" displayName="Tabela192345596294" ref="I235:AM245" totalsRowShown="0" headerRowDxfId="6935" dataDxfId="6936" headerRowBorderDxfId="8480">
  <autoFilter ref="I235:AM245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0-000001000000}" name="1" dataDxfId="6967"/>
    <tableColumn id="2" xr3:uid="{00000000-0010-0000-7600-000002000000}" name="2" dataDxfId="6966"/>
    <tableColumn id="3" xr3:uid="{00000000-0010-0000-7600-000003000000}" name="3" dataDxfId="6965"/>
    <tableColumn id="4" xr3:uid="{00000000-0010-0000-7600-000004000000}" name="4" dataDxfId="6964"/>
    <tableColumn id="5" xr3:uid="{00000000-0010-0000-7600-000005000000}" name="5" dataDxfId="6963"/>
    <tableColumn id="6" xr3:uid="{00000000-0010-0000-7600-000006000000}" name="6" dataDxfId="6962"/>
    <tableColumn id="7" xr3:uid="{00000000-0010-0000-7600-000007000000}" name="7" dataDxfId="6961"/>
    <tableColumn id="8" xr3:uid="{00000000-0010-0000-7600-000008000000}" name="8" dataDxfId="6960"/>
    <tableColumn id="9" xr3:uid="{00000000-0010-0000-7600-000009000000}" name="9" dataDxfId="6959"/>
    <tableColumn id="10" xr3:uid="{00000000-0010-0000-7600-00000A000000}" name="10" dataDxfId="6958"/>
    <tableColumn id="11" xr3:uid="{00000000-0010-0000-7600-00000B000000}" name="11" dataDxfId="6957"/>
    <tableColumn id="12" xr3:uid="{00000000-0010-0000-7600-00000C000000}" name="12" dataDxfId="6956"/>
    <tableColumn id="13" xr3:uid="{00000000-0010-0000-7600-00000D000000}" name="13" dataDxfId="6955"/>
    <tableColumn id="14" xr3:uid="{00000000-0010-0000-7600-00000E000000}" name="14" dataDxfId="6954"/>
    <tableColumn id="15" xr3:uid="{00000000-0010-0000-7600-00000F000000}" name="15" dataDxfId="6953"/>
    <tableColumn id="16" xr3:uid="{00000000-0010-0000-7600-000010000000}" name="16" dataDxfId="6952"/>
    <tableColumn id="17" xr3:uid="{00000000-0010-0000-7600-000011000000}" name="17" dataDxfId="6951"/>
    <tableColumn id="18" xr3:uid="{00000000-0010-0000-7600-000012000000}" name="18" dataDxfId="6950"/>
    <tableColumn id="19" xr3:uid="{00000000-0010-0000-7600-000013000000}" name="19" dataDxfId="6949"/>
    <tableColumn id="20" xr3:uid="{00000000-0010-0000-7600-000014000000}" name="20" dataDxfId="6948"/>
    <tableColumn id="21" xr3:uid="{00000000-0010-0000-7600-000015000000}" name="21" dataDxfId="6947"/>
    <tableColumn id="22" xr3:uid="{00000000-0010-0000-7600-000016000000}" name="22" dataDxfId="6946"/>
    <tableColumn id="23" xr3:uid="{00000000-0010-0000-7600-000017000000}" name="23" dataDxfId="6945"/>
    <tableColumn id="24" xr3:uid="{00000000-0010-0000-7600-000018000000}" name="24" dataDxfId="6944"/>
    <tableColumn id="25" xr3:uid="{00000000-0010-0000-7600-000019000000}" name="25" dataDxfId="6943"/>
    <tableColumn id="26" xr3:uid="{00000000-0010-0000-7600-00001A000000}" name="26" dataDxfId="6942"/>
    <tableColumn id="27" xr3:uid="{00000000-0010-0000-7600-00001B000000}" name="27" dataDxfId="6941"/>
    <tableColumn id="28" xr3:uid="{00000000-0010-0000-7600-00001C000000}" name="28" dataDxfId="6940"/>
    <tableColumn id="29" xr3:uid="{00000000-0010-0000-7600-00001D000000}" name="29" dataDxfId="6939"/>
    <tableColumn id="30" xr3:uid="{00000000-0010-0000-7600-00001E000000}" name="30" dataDxfId="6938"/>
    <tableColumn id="31" xr3:uid="{00000000-0010-0000-7600-00001F000000}" name="31" dataDxfId="6937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a16" displayName="Tabela16" ref="B161:G168" headerRowCount="0" totalsRowShown="0" headerRowDxfId="9301" dataDxfId="9300">
  <tableColumns count="6">
    <tableColumn id="1" xr3:uid="{00000000-0010-0000-0D00-000001000000}" name="Kolumna1" dataDxfId="9299"/>
    <tableColumn id="2" xr3:uid="{00000000-0010-0000-0D00-000002000000}" name="Kolumna2" dataDxfId="9298"/>
    <tableColumn id="3" xr3:uid="{00000000-0010-0000-0D00-000003000000}" name="Kolumna3" dataDxfId="9297">
      <calculatedColumnFormula>SUM(Tabela1923[#This Row])</calculatedColumnFormula>
    </tableColumn>
    <tableColumn id="4" xr3:uid="{00000000-0010-0000-0D00-000004000000}" name="Kolumna4" dataDxfId="9296">
      <calculatedColumnFormula>C161-D161</calculatedColumnFormula>
    </tableColumn>
    <tableColumn id="5" xr3:uid="{00000000-0010-0000-0D00-000005000000}" name="Kolumna5" dataDxfId="9295">
      <calculatedColumnFormula>IFERROR(D161/C161,"")</calculatedColumnFormula>
    </tableColumn>
    <tableColumn id="6" xr3:uid="{00000000-0010-0000-0D00-000006000000}" name="Kolumna6" dataDxfId="9294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77000000}" name="Tabela192345596395" displayName="Tabela192345596395" ref="I247:AM257" totalsRowShown="0" headerRowDxfId="6968" dataDxfId="6969" headerRowBorderDxfId="8479">
  <autoFilter ref="I247:AM257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0-000001000000}" name="1" dataDxfId="7000"/>
    <tableColumn id="2" xr3:uid="{00000000-0010-0000-7700-000002000000}" name="2" dataDxfId="6999"/>
    <tableColumn id="3" xr3:uid="{00000000-0010-0000-7700-000003000000}" name="3" dataDxfId="6998"/>
    <tableColumn id="4" xr3:uid="{00000000-0010-0000-7700-000004000000}" name="4" dataDxfId="6997"/>
    <tableColumn id="5" xr3:uid="{00000000-0010-0000-7700-000005000000}" name="5" dataDxfId="6996"/>
    <tableColumn id="6" xr3:uid="{00000000-0010-0000-7700-000006000000}" name="6" dataDxfId="6995"/>
    <tableColumn id="7" xr3:uid="{00000000-0010-0000-7700-000007000000}" name="7" dataDxfId="6994"/>
    <tableColumn id="8" xr3:uid="{00000000-0010-0000-7700-000008000000}" name="8" dataDxfId="6993"/>
    <tableColumn id="9" xr3:uid="{00000000-0010-0000-7700-000009000000}" name="9" dataDxfId="6992"/>
    <tableColumn id="10" xr3:uid="{00000000-0010-0000-7700-00000A000000}" name="10" dataDxfId="6991"/>
    <tableColumn id="11" xr3:uid="{00000000-0010-0000-7700-00000B000000}" name="11" dataDxfId="6990"/>
    <tableColumn id="12" xr3:uid="{00000000-0010-0000-7700-00000C000000}" name="12" dataDxfId="6989"/>
    <tableColumn id="13" xr3:uid="{00000000-0010-0000-7700-00000D000000}" name="13" dataDxfId="6988"/>
    <tableColumn id="14" xr3:uid="{00000000-0010-0000-7700-00000E000000}" name="14" dataDxfId="6987"/>
    <tableColumn id="15" xr3:uid="{00000000-0010-0000-7700-00000F000000}" name="15" dataDxfId="6986"/>
    <tableColumn id="16" xr3:uid="{00000000-0010-0000-7700-000010000000}" name="16" dataDxfId="6985"/>
    <tableColumn id="17" xr3:uid="{00000000-0010-0000-7700-000011000000}" name="17" dataDxfId="6984"/>
    <tableColumn id="18" xr3:uid="{00000000-0010-0000-7700-000012000000}" name="18" dataDxfId="6983"/>
    <tableColumn id="19" xr3:uid="{00000000-0010-0000-7700-000013000000}" name="19" dataDxfId="6982"/>
    <tableColumn id="20" xr3:uid="{00000000-0010-0000-7700-000014000000}" name="20" dataDxfId="6981"/>
    <tableColumn id="21" xr3:uid="{00000000-0010-0000-7700-000015000000}" name="21" dataDxfId="6980"/>
    <tableColumn id="22" xr3:uid="{00000000-0010-0000-7700-000016000000}" name="22" dataDxfId="6979"/>
    <tableColumn id="23" xr3:uid="{00000000-0010-0000-7700-000017000000}" name="23" dataDxfId="6978"/>
    <tableColumn id="24" xr3:uid="{00000000-0010-0000-7700-000018000000}" name="24" dataDxfId="6977"/>
    <tableColumn id="25" xr3:uid="{00000000-0010-0000-7700-000019000000}" name="25" dataDxfId="6976"/>
    <tableColumn id="26" xr3:uid="{00000000-0010-0000-7700-00001A000000}" name="26" dataDxfId="6975"/>
    <tableColumn id="27" xr3:uid="{00000000-0010-0000-7700-00001B000000}" name="27" dataDxfId="6974"/>
    <tableColumn id="28" xr3:uid="{00000000-0010-0000-7700-00001C000000}" name="28" dataDxfId="6973"/>
    <tableColumn id="29" xr3:uid="{00000000-0010-0000-7700-00001D000000}" name="29" dataDxfId="6972"/>
    <tableColumn id="30" xr3:uid="{00000000-0010-0000-7700-00001E000000}" name="30" dataDxfId="6971"/>
    <tableColumn id="31" xr3:uid="{00000000-0010-0000-7700-00001F000000}" name="31" dataDxfId="6970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78000000}" name="Tabela3306496" displayName="Tabela3306496" ref="I57:AM72" totalsRowShown="0" headerRowDxfId="7001" dataDxfId="7002">
  <autoFilter ref="I57:AM72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0-000001000000}" name="1" dataDxfId="7033"/>
    <tableColumn id="2" xr3:uid="{00000000-0010-0000-7800-000002000000}" name="2" dataDxfId="7032"/>
    <tableColumn id="3" xr3:uid="{00000000-0010-0000-7800-000003000000}" name="3" dataDxfId="7031"/>
    <tableColumn id="4" xr3:uid="{00000000-0010-0000-7800-000004000000}" name="4" dataDxfId="7030"/>
    <tableColumn id="5" xr3:uid="{00000000-0010-0000-7800-000005000000}" name="5" dataDxfId="7029"/>
    <tableColumn id="6" xr3:uid="{00000000-0010-0000-7800-000006000000}" name="6" dataDxfId="7028"/>
    <tableColumn id="7" xr3:uid="{00000000-0010-0000-7800-000007000000}" name="7" dataDxfId="7027"/>
    <tableColumn id="8" xr3:uid="{00000000-0010-0000-7800-000008000000}" name="8" dataDxfId="7026"/>
    <tableColumn id="9" xr3:uid="{00000000-0010-0000-7800-000009000000}" name="9" dataDxfId="7025"/>
    <tableColumn id="10" xr3:uid="{00000000-0010-0000-7800-00000A000000}" name="10" dataDxfId="7024"/>
    <tableColumn id="11" xr3:uid="{00000000-0010-0000-7800-00000B000000}" name="11" dataDxfId="7023"/>
    <tableColumn id="12" xr3:uid="{00000000-0010-0000-7800-00000C000000}" name="12" dataDxfId="7022"/>
    <tableColumn id="13" xr3:uid="{00000000-0010-0000-7800-00000D000000}" name="13" dataDxfId="7021"/>
    <tableColumn id="14" xr3:uid="{00000000-0010-0000-7800-00000E000000}" name="14" dataDxfId="7020"/>
    <tableColumn id="15" xr3:uid="{00000000-0010-0000-7800-00000F000000}" name="15" dataDxfId="7019"/>
    <tableColumn id="16" xr3:uid="{00000000-0010-0000-7800-000010000000}" name="16" dataDxfId="7018"/>
    <tableColumn id="17" xr3:uid="{00000000-0010-0000-7800-000011000000}" name="17" dataDxfId="7017"/>
    <tableColumn id="18" xr3:uid="{00000000-0010-0000-7800-000012000000}" name="18" dataDxfId="7016"/>
    <tableColumn id="19" xr3:uid="{00000000-0010-0000-7800-000013000000}" name="19" dataDxfId="7015"/>
    <tableColumn id="20" xr3:uid="{00000000-0010-0000-7800-000014000000}" name="20" dataDxfId="7014"/>
    <tableColumn id="21" xr3:uid="{00000000-0010-0000-7800-000015000000}" name="21" dataDxfId="7013"/>
    <tableColumn id="22" xr3:uid="{00000000-0010-0000-7800-000016000000}" name="22" dataDxfId="7012"/>
    <tableColumn id="23" xr3:uid="{00000000-0010-0000-7800-000017000000}" name="23" dataDxfId="7011"/>
    <tableColumn id="24" xr3:uid="{00000000-0010-0000-7800-000018000000}" name="24" dataDxfId="7010"/>
    <tableColumn id="25" xr3:uid="{00000000-0010-0000-7800-000019000000}" name="25" dataDxfId="7009"/>
    <tableColumn id="26" xr3:uid="{00000000-0010-0000-7800-00001A000000}" name="26" dataDxfId="7008"/>
    <tableColumn id="27" xr3:uid="{00000000-0010-0000-7800-00001B000000}" name="27" dataDxfId="7007"/>
    <tableColumn id="28" xr3:uid="{00000000-0010-0000-7800-00001C000000}" name="28" dataDxfId="7006"/>
    <tableColumn id="29" xr3:uid="{00000000-0010-0000-7800-00001D000000}" name="29" dataDxfId="7005"/>
    <tableColumn id="30" xr3:uid="{00000000-0010-0000-7800-00001E000000}" name="30" dataDxfId="7004"/>
    <tableColumn id="31" xr3:uid="{00000000-0010-0000-7800-00001F000000}" name="31" dataDxfId="7003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79000000}" name="Jedzenie297" displayName="Jedzenie297" ref="B80:G89" headerRowCount="0" totalsRowShown="0" headerRowDxfId="8462">
  <tableColumns count="6">
    <tableColumn id="1" xr3:uid="{00000000-0010-0000-7900-000001000000}" name="Kategoria" dataDxfId="5774">
      <calculatedColumnFormula>'Wzorzec kategorii'!B36</calculatedColumnFormula>
    </tableColumn>
    <tableColumn id="2" xr3:uid="{00000000-0010-0000-7900-000002000000}" name="0" headerRowDxfId="8461" dataDxfId="5773" dataCellStyle="Walutowy"/>
    <tableColumn id="3" xr3:uid="{00000000-0010-0000-7900-000003000000}" name="02" headerRowDxfId="8460" dataDxfId="5772" dataCellStyle="Walutowy">
      <calculatedColumnFormula>SUM(Tabela330100[#This Row])</calculatedColumnFormula>
    </tableColumn>
    <tableColumn id="4" xr3:uid="{00000000-0010-0000-7900-000004000000}" name="Kolumna4" dataDxfId="5771" dataCellStyle="Walutowy">
      <calculatedColumnFormula>C80-D80</calculatedColumnFormula>
    </tableColumn>
    <tableColumn id="5" xr3:uid="{00000000-0010-0000-7900-000005000000}" name="Kolumna1" dataDxfId="5770" dataCellStyle="Procentowy">
      <calculatedColumnFormula>IFERROR(D80/C80,"")</calculatedColumnFormula>
    </tableColumn>
    <tableColumn id="6" xr3:uid="{00000000-0010-0000-7900-000006000000}" name="Kolumna2" dataDxfId="5769" dataCellStyle="Walutowy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7A000000}" name="Transport398" displayName="Transport398" ref="B104:G113" headerRowCount="0" totalsRowShown="0">
  <tableColumns count="6">
    <tableColumn id="1" xr3:uid="{00000000-0010-0000-7A00-000001000000}" name="Kolumna1" dataDxfId="5780">
      <calculatedColumnFormula>'Wzorzec kategorii'!B60</calculatedColumnFormula>
    </tableColumn>
    <tableColumn id="2" xr3:uid="{00000000-0010-0000-7A00-000002000000}" name="Kolumna2" dataDxfId="5779" dataCellStyle="Walutowy"/>
    <tableColumn id="3" xr3:uid="{00000000-0010-0000-7A00-000003000000}" name="Kolumna3" dataDxfId="5778" dataCellStyle="Walutowy">
      <calculatedColumnFormula>SUM(Tabela1942112[#This Row])</calculatedColumnFormula>
    </tableColumn>
    <tableColumn id="4" xr3:uid="{00000000-0010-0000-7A00-000004000000}" name="Kolumna4" dataDxfId="5777" dataCellStyle="Walutowy">
      <calculatedColumnFormula>C104-D104</calculatedColumnFormula>
    </tableColumn>
    <tableColumn id="5" xr3:uid="{00000000-0010-0000-7A00-000005000000}" name="Kolumna5" dataDxfId="5776" dataCellStyle="Procentowy">
      <calculatedColumnFormula>IFERROR(D104/C104,"")</calculatedColumnFormula>
    </tableColumn>
    <tableColumn id="6" xr3:uid="{00000000-0010-0000-7A00-000006000000}" name="Kolumna6" dataDxfId="5775" dataCellStyle="Walutowy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7B000000}" name="Przychody3" displayName="Przychody3" ref="B58:G72" headerRowCount="0" totalsRowShown="0" headerRowDxfId="8459">
  <tableColumns count="6">
    <tableColumn id="1" xr3:uid="{00000000-0010-0000-7B00-000001000000}" name="Kolumna1" dataDxfId="5786">
      <calculatedColumnFormula>'Wzorzec kategorii'!B15</calculatedColumnFormula>
    </tableColumn>
    <tableColumn id="2" xr3:uid="{00000000-0010-0000-7B00-000002000000}" name="Kolumna2" dataDxfId="5785" dataCellStyle="Walutowy"/>
    <tableColumn id="3" xr3:uid="{00000000-0010-0000-7B00-000003000000}" name="Kolumna3" dataDxfId="5784" dataCellStyle="Walutowy">
      <calculatedColumnFormula>SUM(Tabela33064128[#This Row])</calculatedColumnFormula>
    </tableColumn>
    <tableColumn id="4" xr3:uid="{00000000-0010-0000-7B00-000004000000}" name="Kolumna4" dataDxfId="5783" dataCellStyle="Walutowy">
      <calculatedColumnFormula>Przychody3[[#This Row],[Kolumna3]]-Przychody3[[#This Row],[Kolumna2]]</calculatedColumnFormula>
    </tableColumn>
    <tableColumn id="5" xr3:uid="{00000000-0010-0000-7B00-000005000000}" name="Kolumna5" dataDxfId="5782" dataCellStyle="Procentowy">
      <calculatedColumnFormula>IFERROR(D58/C58,"")</calculatedColumnFormula>
    </tableColumn>
    <tableColumn id="6" xr3:uid="{00000000-0010-0000-7B00-000006000000}" name="Kolumna6" dataDxfId="5781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7C000000}" name="Tabela330100" displayName="Tabela330100" ref="I79:AM89" totalsRowShown="0" headerRowDxfId="5787" dataDxfId="5788">
  <autoFilter ref="I79:AM89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0-000001000000}" name="1" dataDxfId="5819"/>
    <tableColumn id="2" xr3:uid="{00000000-0010-0000-7C00-000002000000}" name="2" dataDxfId="5818"/>
    <tableColumn id="3" xr3:uid="{00000000-0010-0000-7C00-000003000000}" name="3" dataDxfId="5817"/>
    <tableColumn id="4" xr3:uid="{00000000-0010-0000-7C00-000004000000}" name="4" dataDxfId="5816"/>
    <tableColumn id="5" xr3:uid="{00000000-0010-0000-7C00-000005000000}" name="5" dataDxfId="5815"/>
    <tableColumn id="6" xr3:uid="{00000000-0010-0000-7C00-000006000000}" name="6" dataDxfId="5814"/>
    <tableColumn id="7" xr3:uid="{00000000-0010-0000-7C00-000007000000}" name="7" dataDxfId="5813"/>
    <tableColumn id="8" xr3:uid="{00000000-0010-0000-7C00-000008000000}" name="8" dataDxfId="5812"/>
    <tableColumn id="9" xr3:uid="{00000000-0010-0000-7C00-000009000000}" name="9" dataDxfId="5811"/>
    <tableColumn id="10" xr3:uid="{00000000-0010-0000-7C00-00000A000000}" name="10" dataDxfId="5810"/>
    <tableColumn id="11" xr3:uid="{00000000-0010-0000-7C00-00000B000000}" name="11" dataDxfId="5809"/>
    <tableColumn id="12" xr3:uid="{00000000-0010-0000-7C00-00000C000000}" name="12" dataDxfId="5808"/>
    <tableColumn id="13" xr3:uid="{00000000-0010-0000-7C00-00000D000000}" name="13" dataDxfId="5807"/>
    <tableColumn id="14" xr3:uid="{00000000-0010-0000-7C00-00000E000000}" name="14" dataDxfId="5806"/>
    <tableColumn id="15" xr3:uid="{00000000-0010-0000-7C00-00000F000000}" name="15" dataDxfId="5805"/>
    <tableColumn id="16" xr3:uid="{00000000-0010-0000-7C00-000010000000}" name="16" dataDxfId="5804"/>
    <tableColumn id="17" xr3:uid="{00000000-0010-0000-7C00-000011000000}" name="17" dataDxfId="5803"/>
    <tableColumn id="18" xr3:uid="{00000000-0010-0000-7C00-000012000000}" name="18" dataDxfId="5802"/>
    <tableColumn id="19" xr3:uid="{00000000-0010-0000-7C00-000013000000}" name="19" dataDxfId="5801"/>
    <tableColumn id="20" xr3:uid="{00000000-0010-0000-7C00-000014000000}" name="20" dataDxfId="5800"/>
    <tableColumn id="21" xr3:uid="{00000000-0010-0000-7C00-000015000000}" name="21" dataDxfId="5799"/>
    <tableColumn id="22" xr3:uid="{00000000-0010-0000-7C00-000016000000}" name="22" dataDxfId="5798"/>
    <tableColumn id="23" xr3:uid="{00000000-0010-0000-7C00-000017000000}" name="23" dataDxfId="5797"/>
    <tableColumn id="24" xr3:uid="{00000000-0010-0000-7C00-000018000000}" name="24" dataDxfId="5796"/>
    <tableColumn id="25" xr3:uid="{00000000-0010-0000-7C00-000019000000}" name="25" dataDxfId="5795"/>
    <tableColumn id="26" xr3:uid="{00000000-0010-0000-7C00-00001A000000}" name="26" dataDxfId="5794"/>
    <tableColumn id="27" xr3:uid="{00000000-0010-0000-7C00-00001B000000}" name="27" dataDxfId="5793"/>
    <tableColumn id="28" xr3:uid="{00000000-0010-0000-7C00-00001C000000}" name="28" dataDxfId="5792"/>
    <tableColumn id="29" xr3:uid="{00000000-0010-0000-7C00-00001D000000}" name="29" dataDxfId="5791"/>
    <tableColumn id="30" xr3:uid="{00000000-0010-0000-7C00-00001E000000}" name="30" dataDxfId="5790"/>
    <tableColumn id="31" xr3:uid="{00000000-0010-0000-7C00-00001F000000}" name="31" dataDxfId="5789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7D000000}" name="Tabela431101" displayName="Tabela431101" ref="B92:G101" headerRowCount="0" totalsRowShown="0" headerRowDxfId="8458">
  <tableColumns count="6">
    <tableColumn id="1" xr3:uid="{00000000-0010-0000-7D00-000001000000}" name="Kolumna1" dataDxfId="5825">
      <calculatedColumnFormula>'Wzorzec kategorii'!B48</calculatedColumnFormula>
    </tableColumn>
    <tableColumn id="2" xr3:uid="{00000000-0010-0000-7D00-000002000000}" name="Kolumna2" headerRowDxfId="8457" dataDxfId="5824" dataCellStyle="Walutowy"/>
    <tableColumn id="3" xr3:uid="{00000000-0010-0000-7D00-000003000000}" name="Kolumna3" headerRowDxfId="8456" dataDxfId="5823" dataCellStyle="Walutowy">
      <calculatedColumnFormula>SUM(Tabela1841111[#This Row])</calculatedColumnFormula>
    </tableColumn>
    <tableColumn id="4" xr3:uid="{00000000-0010-0000-7D00-000004000000}" name="Kolumna4" headerRowDxfId="8455" dataDxfId="5822" dataCellStyle="Walutowy">
      <calculatedColumnFormula>C92-D92</calculatedColumnFormula>
    </tableColumn>
    <tableColumn id="5" xr3:uid="{00000000-0010-0000-7D00-000005000000}" name="Kolumna5" headerRowDxfId="8454" dataDxfId="5821" dataCellStyle="Procentowy">
      <calculatedColumnFormula>IFERROR(D92/C92,"")</calculatedColumnFormula>
    </tableColumn>
    <tableColumn id="6" xr3:uid="{00000000-0010-0000-7D00-000006000000}" name="Kolumna6" headerRowDxfId="8453" dataDxfId="5820" dataCellStyle="Walutowy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7E000000}" name="Tabela832102" displayName="Tabela832102" ref="B116:G125" headerRowCount="0" totalsRowShown="0">
  <tableColumns count="6">
    <tableColumn id="1" xr3:uid="{00000000-0010-0000-7E00-000001000000}" name="Kolumna1" headerRowDxfId="8452" dataDxfId="5831">
      <calculatedColumnFormula>'Wzorzec kategorii'!B72</calculatedColumnFormula>
    </tableColumn>
    <tableColumn id="2" xr3:uid="{00000000-0010-0000-7E00-000002000000}" name="Kolumna2" dataDxfId="5830" dataCellStyle="Walutowy"/>
    <tableColumn id="3" xr3:uid="{00000000-0010-0000-7E00-000003000000}" name="Kolumna3" dataDxfId="5829" dataCellStyle="Walutowy">
      <calculatedColumnFormula>SUM(Tabela192143113[#This Row])</calculatedColumnFormula>
    </tableColumn>
    <tableColumn id="4" xr3:uid="{00000000-0010-0000-7E00-000004000000}" name="Kolumna4" dataDxfId="5828" dataCellStyle="Walutowy">
      <calculatedColumnFormula>C116-D116</calculatedColumnFormula>
    </tableColumn>
    <tableColumn id="5" xr3:uid="{00000000-0010-0000-7E00-000005000000}" name="Kolumna5" dataDxfId="5827" dataCellStyle="Procentowy">
      <calculatedColumnFormula>IFERROR(D116/C116,"")</calculatedColumnFormula>
    </tableColumn>
    <tableColumn id="6" xr3:uid="{00000000-0010-0000-7E00-000006000000}" name="Kolumna6" dataDxfId="5826" dataCellStyle="Walutowy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7F000000}" name="Tabela933103" displayName="Tabela933103" ref="B128:G137" headerRowCount="0" totalsRowShown="0">
  <tableColumns count="6">
    <tableColumn id="1" xr3:uid="{00000000-0010-0000-7F00-000001000000}" name="Kolumna1" headerRowDxfId="8451" dataDxfId="5837">
      <calculatedColumnFormula>'Wzorzec kategorii'!B84</calculatedColumnFormula>
    </tableColumn>
    <tableColumn id="2" xr3:uid="{00000000-0010-0000-7F00-000002000000}" name="Kolumna2" dataDxfId="5836" dataCellStyle="Walutowy"/>
    <tableColumn id="3" xr3:uid="{00000000-0010-0000-7F00-000003000000}" name="Kolumna3" dataDxfId="5835" dataCellStyle="Walutowy">
      <calculatedColumnFormula>SUM(Tabela19212547117[#This Row])</calculatedColumnFormula>
    </tableColumn>
    <tableColumn id="4" xr3:uid="{00000000-0010-0000-7F00-000004000000}" name="Kolumna4" dataDxfId="5834" dataCellStyle="Walutowy">
      <calculatedColumnFormula>C128-D128</calculatedColumnFormula>
    </tableColumn>
    <tableColumn id="5" xr3:uid="{00000000-0010-0000-7F00-000005000000}" name="Kolumna5" dataDxfId="5833" dataCellStyle="Procentowy">
      <calculatedColumnFormula>IFERROR(D128/C128,"")</calculatedColumnFormula>
    </tableColumn>
    <tableColumn id="6" xr3:uid="{00000000-0010-0000-7F00-000006000000}" name="Kolumna6" dataDxfId="5832" dataCellStyle="Walutowy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80000000}" name="Tabela1034104" displayName="Tabela1034104" ref="B140:G149" headerRowCount="0" totalsRowShown="0">
  <tableColumns count="6">
    <tableColumn id="1" xr3:uid="{00000000-0010-0000-8000-000001000000}" name="Kolumna1" headerRowDxfId="8450" dataDxfId="5843">
      <calculatedColumnFormula>'Wzorzec kategorii'!B96</calculatedColumnFormula>
    </tableColumn>
    <tableColumn id="2" xr3:uid="{00000000-0010-0000-8000-000002000000}" name="Kolumna2" dataDxfId="5842" dataCellStyle="Walutowy"/>
    <tableColumn id="3" xr3:uid="{00000000-0010-0000-8000-000003000000}" name="Kolumna3" dataDxfId="5841" dataCellStyle="Walutowy">
      <calculatedColumnFormula>SUM(Tabela19212446116[#This Row])</calculatedColumnFormula>
    </tableColumn>
    <tableColumn id="4" xr3:uid="{00000000-0010-0000-8000-000004000000}" name="Kolumna4" dataDxfId="5840" dataCellStyle="Walutowy">
      <calculatedColumnFormula>C140-D140</calculatedColumnFormula>
    </tableColumn>
    <tableColumn id="5" xr3:uid="{00000000-0010-0000-8000-000005000000}" name="Kolumna5" dataDxfId="5839" dataCellStyle="Procentowy">
      <calculatedColumnFormula>IFERROR(D140/C140,"")</calculatedColumnFormula>
    </tableColumn>
    <tableColumn id="6" xr3:uid="{00000000-0010-0000-8000-000006000000}" name="Kolumna6" dataDxfId="5838" dataCellStyle="Walutowy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ela18" displayName="Tabela18" ref="I75:AM85" totalsRowShown="0" headerRowDxfId="9293" dataDxfId="9291" headerRowBorderDxfId="9292">
  <autoFilter ref="I75:AM85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0-000001000000}" name="1" dataDxfId="9290"/>
    <tableColumn id="2" xr3:uid="{00000000-0010-0000-0E00-000002000000}" name="2" dataDxfId="9289"/>
    <tableColumn id="3" xr3:uid="{00000000-0010-0000-0E00-000003000000}" name="3" dataDxfId="9288"/>
    <tableColumn id="4" xr3:uid="{00000000-0010-0000-0E00-000004000000}" name="4" dataDxfId="9287"/>
    <tableColumn id="5" xr3:uid="{00000000-0010-0000-0E00-000005000000}" name="5" dataDxfId="9286"/>
    <tableColumn id="6" xr3:uid="{00000000-0010-0000-0E00-000006000000}" name="6" dataDxfId="9285"/>
    <tableColumn id="7" xr3:uid="{00000000-0010-0000-0E00-000007000000}" name="7" dataDxfId="9284"/>
    <tableColumn id="8" xr3:uid="{00000000-0010-0000-0E00-000008000000}" name="8" dataDxfId="9283"/>
    <tableColumn id="9" xr3:uid="{00000000-0010-0000-0E00-000009000000}" name="9" dataDxfId="9282"/>
    <tableColumn id="10" xr3:uid="{00000000-0010-0000-0E00-00000A000000}" name="10" dataDxfId="9281"/>
    <tableColumn id="11" xr3:uid="{00000000-0010-0000-0E00-00000B000000}" name="11" dataDxfId="9280"/>
    <tableColumn id="12" xr3:uid="{00000000-0010-0000-0E00-00000C000000}" name="12" dataDxfId="9279"/>
    <tableColumn id="13" xr3:uid="{00000000-0010-0000-0E00-00000D000000}" name="13" dataDxfId="9278"/>
    <tableColumn id="14" xr3:uid="{00000000-0010-0000-0E00-00000E000000}" name="14" dataDxfId="9277"/>
    <tableColumn id="15" xr3:uid="{00000000-0010-0000-0E00-00000F000000}" name="15" dataDxfId="9276"/>
    <tableColumn id="16" xr3:uid="{00000000-0010-0000-0E00-000010000000}" name="16" dataDxfId="9275"/>
    <tableColumn id="17" xr3:uid="{00000000-0010-0000-0E00-000011000000}" name="17" dataDxfId="9274"/>
    <tableColumn id="18" xr3:uid="{00000000-0010-0000-0E00-000012000000}" name="18" dataDxfId="9273"/>
    <tableColumn id="19" xr3:uid="{00000000-0010-0000-0E00-000013000000}" name="19" dataDxfId="9272"/>
    <tableColumn id="20" xr3:uid="{00000000-0010-0000-0E00-000014000000}" name="20" dataDxfId="9271"/>
    <tableColumn id="21" xr3:uid="{00000000-0010-0000-0E00-000015000000}" name="21" dataDxfId="9270"/>
    <tableColumn id="22" xr3:uid="{00000000-0010-0000-0E00-000016000000}" name="22" dataDxfId="9269"/>
    <tableColumn id="23" xr3:uid="{00000000-0010-0000-0E00-000017000000}" name="23" dataDxfId="9268"/>
    <tableColumn id="24" xr3:uid="{00000000-0010-0000-0E00-000018000000}" name="24" dataDxfId="9267"/>
    <tableColumn id="25" xr3:uid="{00000000-0010-0000-0E00-000019000000}" name="25" dataDxfId="9266"/>
    <tableColumn id="26" xr3:uid="{00000000-0010-0000-0E00-00001A000000}" name="26" dataDxfId="9265"/>
    <tableColumn id="27" xr3:uid="{00000000-0010-0000-0E00-00001B000000}" name="27" dataDxfId="9264"/>
    <tableColumn id="28" xr3:uid="{00000000-0010-0000-0E00-00001C000000}" name="28" dataDxfId="9263"/>
    <tableColumn id="29" xr3:uid="{00000000-0010-0000-0E00-00001D000000}" name="29" dataDxfId="9262"/>
    <tableColumn id="30" xr3:uid="{00000000-0010-0000-0E00-00001E000000}" name="30" dataDxfId="9261"/>
    <tableColumn id="31" xr3:uid="{00000000-0010-0000-0E00-00001F000000}" name="31" dataDxfId="9260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81000000}" name="Tabela1135105" displayName="Tabela1135105" ref="B152:G161" headerRowCount="0" totalsRowShown="0">
  <tableColumns count="6">
    <tableColumn id="1" xr3:uid="{00000000-0010-0000-8100-000001000000}" name="Kolumna1" dataDxfId="5849">
      <calculatedColumnFormula>'Wzorzec kategorii'!B108</calculatedColumnFormula>
    </tableColumn>
    <tableColumn id="2" xr3:uid="{00000000-0010-0000-8100-000002000000}" name="Kolumna2" dataDxfId="5848" dataCellStyle="Walutowy"/>
    <tableColumn id="3" xr3:uid="{00000000-0010-0000-8100-000003000000}" name="Kolumna3" dataDxfId="5847" dataCellStyle="Walutowy">
      <calculatedColumnFormula>SUM(Tabela192244114[#This Row])</calculatedColumnFormula>
    </tableColumn>
    <tableColumn id="4" xr3:uid="{00000000-0010-0000-8100-000004000000}" name="Kolumna4" dataDxfId="5846" dataCellStyle="Walutowy">
      <calculatedColumnFormula>C152-D152</calculatedColumnFormula>
    </tableColumn>
    <tableColumn id="5" xr3:uid="{00000000-0010-0000-8100-000005000000}" name="Kolumna5" dataDxfId="5845" dataCellStyle="Procentowy">
      <calculatedColumnFormula>IFERROR(D152/C152,"")</calculatedColumnFormula>
    </tableColumn>
    <tableColumn id="6" xr3:uid="{00000000-0010-0000-8100-000006000000}" name="Kolumna6" dataDxfId="5844" dataCellStyle="Walutowy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2000000}" name="Tabela1236106" displayName="Tabela1236106" ref="B164:G173" headerRowCount="0" totalsRowShown="0">
  <tableColumns count="6">
    <tableColumn id="1" xr3:uid="{00000000-0010-0000-8200-000001000000}" name="Kolumna1" dataDxfId="5855">
      <calculatedColumnFormula>'Wzorzec kategorii'!B120</calculatedColumnFormula>
    </tableColumn>
    <tableColumn id="2" xr3:uid="{00000000-0010-0000-8200-000002000000}" name="Kolumna2" dataDxfId="5854" dataCellStyle="Walutowy"/>
    <tableColumn id="3" xr3:uid="{00000000-0010-0000-8200-000003000000}" name="Kolumna3" dataDxfId="5853" dataCellStyle="Walutowy">
      <calculatedColumnFormula>SUM(Tabela2548118[#This Row])</calculatedColumnFormula>
    </tableColumn>
    <tableColumn id="4" xr3:uid="{00000000-0010-0000-8200-000004000000}" name="Kolumna4" dataDxfId="5852" dataCellStyle="Walutowy">
      <calculatedColumnFormula>C164-D164</calculatedColumnFormula>
    </tableColumn>
    <tableColumn id="5" xr3:uid="{00000000-0010-0000-8200-000005000000}" name="Kolumna5" dataDxfId="5851" dataCellStyle="Procentowy">
      <calculatedColumnFormula>IFERROR(D164/C164,"")</calculatedColumnFormula>
    </tableColumn>
    <tableColumn id="6" xr3:uid="{00000000-0010-0000-8200-000006000000}" name="Kolumna6" dataDxfId="5850" dataCellStyle="Walutowy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83000000}" name="Tabela1337107" displayName="Tabela1337107" ref="B176:G185" headerRowCount="0" totalsRowShown="0">
  <tableColumns count="6">
    <tableColumn id="1" xr3:uid="{00000000-0010-0000-8300-000001000000}" name="Kolumna1" dataDxfId="5861">
      <calculatedColumnFormula>'Wzorzec kategorii'!B132</calculatedColumnFormula>
    </tableColumn>
    <tableColumn id="2" xr3:uid="{00000000-0010-0000-8300-000002000000}" name="Kolumna2" dataDxfId="5860" dataCellStyle="Walutowy"/>
    <tableColumn id="3" xr3:uid="{00000000-0010-0000-8300-000003000000}" name="Kolumna3" dataDxfId="5859" dataCellStyle="Walutowy">
      <calculatedColumnFormula>SUM(Tabela2649119[#This Row])</calculatedColumnFormula>
    </tableColumn>
    <tableColumn id="4" xr3:uid="{00000000-0010-0000-8300-000004000000}" name="Kolumna4" dataDxfId="5858" dataCellStyle="Walutowy">
      <calculatedColumnFormula>C176-D176</calculatedColumnFormula>
    </tableColumn>
    <tableColumn id="5" xr3:uid="{00000000-0010-0000-8300-000005000000}" name="Kolumna5" dataDxfId="5857" dataCellStyle="Procentowy">
      <calculatedColumnFormula>IFERROR(D176/C176,"")</calculatedColumnFormula>
    </tableColumn>
    <tableColumn id="6" xr3:uid="{00000000-0010-0000-8300-000006000000}" name="Kolumna6" dataDxfId="5856" dataCellStyle="Walutowy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84000000}" name="Tabela1438108" displayName="Tabela1438108" ref="B188:G197" headerRowCount="0" totalsRowShown="0">
  <tableColumns count="6">
    <tableColumn id="1" xr3:uid="{00000000-0010-0000-8400-000001000000}" name="Kolumna1" dataDxfId="5867">
      <calculatedColumnFormula>'Wzorzec kategorii'!B144</calculatedColumnFormula>
    </tableColumn>
    <tableColumn id="2" xr3:uid="{00000000-0010-0000-8400-000002000000}" name="Kolumna2" dataDxfId="5866" dataCellStyle="Walutowy"/>
    <tableColumn id="3" xr3:uid="{00000000-0010-0000-8400-000003000000}" name="Kolumna3" dataDxfId="5865" dataCellStyle="Walutowy">
      <calculatedColumnFormula>SUM(Tabela2750120[#This Row])</calculatedColumnFormula>
    </tableColumn>
    <tableColumn id="4" xr3:uid="{00000000-0010-0000-8400-000004000000}" name="Kolumna4" dataDxfId="5864" dataCellStyle="Walutowy">
      <calculatedColumnFormula>C188-D188</calculatedColumnFormula>
    </tableColumn>
    <tableColumn id="5" xr3:uid="{00000000-0010-0000-8400-000005000000}" name="Kolumna5" dataDxfId="5863" dataCellStyle="Procentowy">
      <calculatedColumnFormula>IFERROR(D188/C188,"")</calculatedColumnFormula>
    </tableColumn>
    <tableColumn id="6" xr3:uid="{00000000-0010-0000-8400-000006000000}" name="Kolumna6" dataDxfId="5862" dataCellStyle="Walutowy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85000000}" name="Tabela1539109" displayName="Tabela1539109" ref="B200:G209" headerRowCount="0" totalsRowShown="0">
  <tableColumns count="6">
    <tableColumn id="1" xr3:uid="{00000000-0010-0000-8500-000001000000}" name="Kolumna1" dataDxfId="5873">
      <calculatedColumnFormula>'Wzorzec kategorii'!B156</calculatedColumnFormula>
    </tableColumn>
    <tableColumn id="2" xr3:uid="{00000000-0010-0000-8500-000002000000}" name="Kolumna2" dataDxfId="5872" dataCellStyle="Walutowy"/>
    <tableColumn id="3" xr3:uid="{00000000-0010-0000-8500-000003000000}" name="Kolumna3" dataDxfId="5871" dataCellStyle="Walutowy">
      <calculatedColumnFormula>SUM(Tabela2851121[#This Row])</calculatedColumnFormula>
    </tableColumn>
    <tableColumn id="4" xr3:uid="{00000000-0010-0000-8500-000004000000}" name="Kolumna4" dataDxfId="5870" dataCellStyle="Walutowy">
      <calculatedColumnFormula>C200-D200</calculatedColumnFormula>
    </tableColumn>
    <tableColumn id="5" xr3:uid="{00000000-0010-0000-8500-000005000000}" name="Kolumna5" dataDxfId="5869" dataCellStyle="Procentowy">
      <calculatedColumnFormula>IFERROR(D200/C200,"")</calculatedColumnFormula>
    </tableColumn>
    <tableColumn id="6" xr3:uid="{00000000-0010-0000-8500-000006000000}" name="Kolumna6" dataDxfId="5868" dataCellStyle="Walutowy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86000000}" name="Tabela1640110" displayName="Tabela1640110" ref="B212:G221" headerRowCount="0" totalsRowShown="0">
  <tableColumns count="6">
    <tableColumn id="1" xr3:uid="{00000000-0010-0000-8600-000001000000}" name="Kolumna1" dataDxfId="5879">
      <calculatedColumnFormula>'Wzorzec kategorii'!B168</calculatedColumnFormula>
    </tableColumn>
    <tableColumn id="2" xr3:uid="{00000000-0010-0000-8600-000002000000}" name="Kolumna2" dataDxfId="5878" dataCellStyle="Walutowy"/>
    <tableColumn id="3" xr3:uid="{00000000-0010-0000-8600-000003000000}" name="Kolumna3" dataDxfId="5877" dataCellStyle="Walutowy">
      <calculatedColumnFormula>SUM(Tabela192345115[#This Row])</calculatedColumnFormula>
    </tableColumn>
    <tableColumn id="4" xr3:uid="{00000000-0010-0000-8600-000004000000}" name="Kolumna4" dataDxfId="5876" dataCellStyle="Walutowy">
      <calculatedColumnFormula>C212-D212</calculatedColumnFormula>
    </tableColumn>
    <tableColumn id="5" xr3:uid="{00000000-0010-0000-8600-000005000000}" name="Kolumna5" dataDxfId="5875" dataCellStyle="Procentowy">
      <calculatedColumnFormula>IFERROR(D212/C212,"")</calculatedColumnFormula>
    </tableColumn>
    <tableColumn id="6" xr3:uid="{00000000-0010-0000-8600-000006000000}" name="Kolumna6" dataDxfId="5874" dataCellStyle="Walutowy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87000000}" name="Tabela1841111" displayName="Tabela1841111" ref="I91:AM101" totalsRowShown="0" headerRowDxfId="5880" dataDxfId="5881" headerRowBorderDxfId="8449">
  <autoFilter ref="I91:AM101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0-000001000000}" name="1" dataDxfId="5912"/>
    <tableColumn id="2" xr3:uid="{00000000-0010-0000-8700-000002000000}" name="2" dataDxfId="5911"/>
    <tableColumn id="3" xr3:uid="{00000000-0010-0000-8700-000003000000}" name="3" dataDxfId="5910"/>
    <tableColumn id="4" xr3:uid="{00000000-0010-0000-8700-000004000000}" name="4" dataDxfId="5909"/>
    <tableColumn id="5" xr3:uid="{00000000-0010-0000-8700-000005000000}" name="5" dataDxfId="5908"/>
    <tableColumn id="6" xr3:uid="{00000000-0010-0000-8700-000006000000}" name="6" dataDxfId="5907"/>
    <tableColumn id="7" xr3:uid="{00000000-0010-0000-8700-000007000000}" name="7" dataDxfId="5906"/>
    <tableColumn id="8" xr3:uid="{00000000-0010-0000-8700-000008000000}" name="8" dataDxfId="5905"/>
    <tableColumn id="9" xr3:uid="{00000000-0010-0000-8700-000009000000}" name="9" dataDxfId="5904"/>
    <tableColumn id="10" xr3:uid="{00000000-0010-0000-8700-00000A000000}" name="10" dataDxfId="5903"/>
    <tableColumn id="11" xr3:uid="{00000000-0010-0000-8700-00000B000000}" name="11" dataDxfId="5902"/>
    <tableColumn id="12" xr3:uid="{00000000-0010-0000-8700-00000C000000}" name="12" dataDxfId="5901"/>
    <tableColumn id="13" xr3:uid="{00000000-0010-0000-8700-00000D000000}" name="13" dataDxfId="5900"/>
    <tableColumn id="14" xr3:uid="{00000000-0010-0000-8700-00000E000000}" name="14" dataDxfId="5899"/>
    <tableColumn id="15" xr3:uid="{00000000-0010-0000-8700-00000F000000}" name="15" dataDxfId="5898"/>
    <tableColumn id="16" xr3:uid="{00000000-0010-0000-8700-000010000000}" name="16" dataDxfId="5897"/>
    <tableColumn id="17" xr3:uid="{00000000-0010-0000-8700-000011000000}" name="17" dataDxfId="5896"/>
    <tableColumn id="18" xr3:uid="{00000000-0010-0000-8700-000012000000}" name="18" dataDxfId="5895"/>
    <tableColumn id="19" xr3:uid="{00000000-0010-0000-8700-000013000000}" name="19" dataDxfId="5894"/>
    <tableColumn id="20" xr3:uid="{00000000-0010-0000-8700-000014000000}" name="20" dataDxfId="5893"/>
    <tableColumn id="21" xr3:uid="{00000000-0010-0000-8700-000015000000}" name="21" dataDxfId="5892"/>
    <tableColumn id="22" xr3:uid="{00000000-0010-0000-8700-000016000000}" name="22" dataDxfId="5891"/>
    <tableColumn id="23" xr3:uid="{00000000-0010-0000-8700-000017000000}" name="23" dataDxfId="5890"/>
    <tableColumn id="24" xr3:uid="{00000000-0010-0000-8700-000018000000}" name="24" dataDxfId="5889"/>
    <tableColumn id="25" xr3:uid="{00000000-0010-0000-8700-000019000000}" name="25" dataDxfId="5888"/>
    <tableColumn id="26" xr3:uid="{00000000-0010-0000-8700-00001A000000}" name="26" dataDxfId="5887"/>
    <tableColumn id="27" xr3:uid="{00000000-0010-0000-8700-00001B000000}" name="27" dataDxfId="5886"/>
    <tableColumn id="28" xr3:uid="{00000000-0010-0000-8700-00001C000000}" name="28" dataDxfId="5885"/>
    <tableColumn id="29" xr3:uid="{00000000-0010-0000-8700-00001D000000}" name="29" dataDxfId="5884"/>
    <tableColumn id="30" xr3:uid="{00000000-0010-0000-8700-00001E000000}" name="30" dataDxfId="5883"/>
    <tableColumn id="31" xr3:uid="{00000000-0010-0000-8700-00001F000000}" name="31" dataDxfId="5882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8000000}" name="Tabela1942112" displayName="Tabela1942112" ref="I103:AM113" totalsRowShown="0" headerRowDxfId="5913" dataDxfId="5914" headerRowBorderDxfId="8448">
  <autoFilter ref="I103:AM113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0-000001000000}" name="1" dataDxfId="5945"/>
    <tableColumn id="2" xr3:uid="{00000000-0010-0000-8800-000002000000}" name="2" dataDxfId="5944"/>
    <tableColumn id="3" xr3:uid="{00000000-0010-0000-8800-000003000000}" name="3" dataDxfId="5943"/>
    <tableColumn id="4" xr3:uid="{00000000-0010-0000-8800-000004000000}" name="4" dataDxfId="5942"/>
    <tableColumn id="5" xr3:uid="{00000000-0010-0000-8800-000005000000}" name="5" dataDxfId="5941"/>
    <tableColumn id="6" xr3:uid="{00000000-0010-0000-8800-000006000000}" name="6" dataDxfId="5940"/>
    <tableColumn id="7" xr3:uid="{00000000-0010-0000-8800-000007000000}" name="7" dataDxfId="5939"/>
    <tableColumn id="8" xr3:uid="{00000000-0010-0000-8800-000008000000}" name="8" dataDxfId="5938"/>
    <tableColumn id="9" xr3:uid="{00000000-0010-0000-8800-000009000000}" name="9" dataDxfId="5937"/>
    <tableColumn id="10" xr3:uid="{00000000-0010-0000-8800-00000A000000}" name="10" dataDxfId="5936"/>
    <tableColumn id="11" xr3:uid="{00000000-0010-0000-8800-00000B000000}" name="11" dataDxfId="5935"/>
    <tableColumn id="12" xr3:uid="{00000000-0010-0000-8800-00000C000000}" name="12" dataDxfId="5934"/>
    <tableColumn id="13" xr3:uid="{00000000-0010-0000-8800-00000D000000}" name="13" dataDxfId="5933"/>
    <tableColumn id="14" xr3:uid="{00000000-0010-0000-8800-00000E000000}" name="14" dataDxfId="5932"/>
    <tableColumn id="15" xr3:uid="{00000000-0010-0000-8800-00000F000000}" name="15" dataDxfId="5931"/>
    <tableColumn id="16" xr3:uid="{00000000-0010-0000-8800-000010000000}" name="16" dataDxfId="5930"/>
    <tableColumn id="17" xr3:uid="{00000000-0010-0000-8800-000011000000}" name="17" dataDxfId="5929"/>
    <tableColumn id="18" xr3:uid="{00000000-0010-0000-8800-000012000000}" name="18" dataDxfId="5928"/>
    <tableColumn id="19" xr3:uid="{00000000-0010-0000-8800-000013000000}" name="19" dataDxfId="5927"/>
    <tableColumn id="20" xr3:uid="{00000000-0010-0000-8800-000014000000}" name="20" dataDxfId="5926"/>
    <tableColumn id="21" xr3:uid="{00000000-0010-0000-8800-000015000000}" name="21" dataDxfId="5925"/>
    <tableColumn id="22" xr3:uid="{00000000-0010-0000-8800-000016000000}" name="22" dataDxfId="5924"/>
    <tableColumn id="23" xr3:uid="{00000000-0010-0000-8800-000017000000}" name="23" dataDxfId="5923"/>
    <tableColumn id="24" xr3:uid="{00000000-0010-0000-8800-000018000000}" name="24" dataDxfId="5922"/>
    <tableColumn id="25" xr3:uid="{00000000-0010-0000-8800-000019000000}" name="25" dataDxfId="5921"/>
    <tableColumn id="26" xr3:uid="{00000000-0010-0000-8800-00001A000000}" name="26" dataDxfId="5920"/>
    <tableColumn id="27" xr3:uid="{00000000-0010-0000-8800-00001B000000}" name="27" dataDxfId="5919"/>
    <tableColumn id="28" xr3:uid="{00000000-0010-0000-8800-00001C000000}" name="28" dataDxfId="5918"/>
    <tableColumn id="29" xr3:uid="{00000000-0010-0000-8800-00001D000000}" name="29" dataDxfId="5917"/>
    <tableColumn id="30" xr3:uid="{00000000-0010-0000-8800-00001E000000}" name="30" dataDxfId="5916"/>
    <tableColumn id="31" xr3:uid="{00000000-0010-0000-8800-00001F000000}" name="31" dataDxfId="5915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89000000}" name="Tabela192143113" displayName="Tabela192143113" ref="I115:AM125" totalsRowShown="0" headerRowDxfId="5946" dataDxfId="5947" headerRowBorderDxfId="8447">
  <autoFilter ref="I115:AM125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0-000001000000}" name="1" dataDxfId="5978"/>
    <tableColumn id="2" xr3:uid="{00000000-0010-0000-8900-000002000000}" name="2" dataDxfId="5977"/>
    <tableColumn id="3" xr3:uid="{00000000-0010-0000-8900-000003000000}" name="3" dataDxfId="5976"/>
    <tableColumn id="4" xr3:uid="{00000000-0010-0000-8900-000004000000}" name="4" dataDxfId="5975"/>
    <tableColumn id="5" xr3:uid="{00000000-0010-0000-8900-000005000000}" name="5" dataDxfId="5974"/>
    <tableColumn id="6" xr3:uid="{00000000-0010-0000-8900-000006000000}" name="6" dataDxfId="5973"/>
    <tableColumn id="7" xr3:uid="{00000000-0010-0000-8900-000007000000}" name="7" dataDxfId="5972"/>
    <tableColumn id="8" xr3:uid="{00000000-0010-0000-8900-000008000000}" name="8" dataDxfId="5971"/>
    <tableColumn id="9" xr3:uid="{00000000-0010-0000-8900-000009000000}" name="9" dataDxfId="5970"/>
    <tableColumn id="10" xr3:uid="{00000000-0010-0000-8900-00000A000000}" name="10" dataDxfId="5969"/>
    <tableColumn id="11" xr3:uid="{00000000-0010-0000-8900-00000B000000}" name="11" dataDxfId="5968"/>
    <tableColumn id="12" xr3:uid="{00000000-0010-0000-8900-00000C000000}" name="12" dataDxfId="5967"/>
    <tableColumn id="13" xr3:uid="{00000000-0010-0000-8900-00000D000000}" name="13" dataDxfId="5966"/>
    <tableColumn id="14" xr3:uid="{00000000-0010-0000-8900-00000E000000}" name="14" dataDxfId="5965"/>
    <tableColumn id="15" xr3:uid="{00000000-0010-0000-8900-00000F000000}" name="15" dataDxfId="5964"/>
    <tableColumn id="16" xr3:uid="{00000000-0010-0000-8900-000010000000}" name="16" dataDxfId="5963"/>
    <tableColumn id="17" xr3:uid="{00000000-0010-0000-8900-000011000000}" name="17" dataDxfId="5962"/>
    <tableColumn id="18" xr3:uid="{00000000-0010-0000-8900-000012000000}" name="18" dataDxfId="5961"/>
    <tableColumn id="19" xr3:uid="{00000000-0010-0000-8900-000013000000}" name="19" dataDxfId="5960"/>
    <tableColumn id="20" xr3:uid="{00000000-0010-0000-8900-000014000000}" name="20" dataDxfId="5959"/>
    <tableColumn id="21" xr3:uid="{00000000-0010-0000-8900-000015000000}" name="21" dataDxfId="5958"/>
    <tableColumn id="22" xr3:uid="{00000000-0010-0000-8900-000016000000}" name="22" dataDxfId="5957"/>
    <tableColumn id="23" xr3:uid="{00000000-0010-0000-8900-000017000000}" name="23" dataDxfId="5956"/>
    <tableColumn id="24" xr3:uid="{00000000-0010-0000-8900-000018000000}" name="24" dataDxfId="5955"/>
    <tableColumn id="25" xr3:uid="{00000000-0010-0000-8900-000019000000}" name="25" dataDxfId="5954"/>
    <tableColumn id="26" xr3:uid="{00000000-0010-0000-8900-00001A000000}" name="26" dataDxfId="5953"/>
    <tableColumn id="27" xr3:uid="{00000000-0010-0000-8900-00001B000000}" name="27" dataDxfId="5952"/>
    <tableColumn id="28" xr3:uid="{00000000-0010-0000-8900-00001C000000}" name="28" dataDxfId="5951"/>
    <tableColumn id="29" xr3:uid="{00000000-0010-0000-8900-00001D000000}" name="29" dataDxfId="5950"/>
    <tableColumn id="30" xr3:uid="{00000000-0010-0000-8900-00001E000000}" name="30" dataDxfId="5949"/>
    <tableColumn id="31" xr3:uid="{00000000-0010-0000-8900-00001F000000}" name="31" dataDxfId="5948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8A000000}" name="Tabela192244114" displayName="Tabela192244114" ref="I151:AM161" totalsRowShown="0" headerRowDxfId="5979" dataDxfId="5980" headerRowBorderDxfId="8446">
  <autoFilter ref="I151:AM161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0-000001000000}" name="1" dataDxfId="6011"/>
    <tableColumn id="2" xr3:uid="{00000000-0010-0000-8A00-000002000000}" name="2" dataDxfId="6010"/>
    <tableColumn id="3" xr3:uid="{00000000-0010-0000-8A00-000003000000}" name="3" dataDxfId="6009"/>
    <tableColumn id="4" xr3:uid="{00000000-0010-0000-8A00-000004000000}" name="4" dataDxfId="6008"/>
    <tableColumn id="5" xr3:uid="{00000000-0010-0000-8A00-000005000000}" name="5" dataDxfId="6007"/>
    <tableColumn id="6" xr3:uid="{00000000-0010-0000-8A00-000006000000}" name="6" dataDxfId="6006"/>
    <tableColumn id="7" xr3:uid="{00000000-0010-0000-8A00-000007000000}" name="7" dataDxfId="6005"/>
    <tableColumn id="8" xr3:uid="{00000000-0010-0000-8A00-000008000000}" name="8" dataDxfId="6004"/>
    <tableColumn id="9" xr3:uid="{00000000-0010-0000-8A00-000009000000}" name="9" dataDxfId="6003"/>
    <tableColumn id="10" xr3:uid="{00000000-0010-0000-8A00-00000A000000}" name="10" dataDxfId="6002"/>
    <tableColumn id="11" xr3:uid="{00000000-0010-0000-8A00-00000B000000}" name="11" dataDxfId="6001"/>
    <tableColumn id="12" xr3:uid="{00000000-0010-0000-8A00-00000C000000}" name="12" dataDxfId="6000"/>
    <tableColumn id="13" xr3:uid="{00000000-0010-0000-8A00-00000D000000}" name="13" dataDxfId="5999"/>
    <tableColumn id="14" xr3:uid="{00000000-0010-0000-8A00-00000E000000}" name="14" dataDxfId="5998"/>
    <tableColumn id="15" xr3:uid="{00000000-0010-0000-8A00-00000F000000}" name="15" dataDxfId="5997"/>
    <tableColumn id="16" xr3:uid="{00000000-0010-0000-8A00-000010000000}" name="16" dataDxfId="5996"/>
    <tableColumn id="17" xr3:uid="{00000000-0010-0000-8A00-000011000000}" name="17" dataDxfId="5995"/>
    <tableColumn id="18" xr3:uid="{00000000-0010-0000-8A00-000012000000}" name="18" dataDxfId="5994"/>
    <tableColumn id="19" xr3:uid="{00000000-0010-0000-8A00-000013000000}" name="19" dataDxfId="5993"/>
    <tableColumn id="20" xr3:uid="{00000000-0010-0000-8A00-000014000000}" name="20" dataDxfId="5992"/>
    <tableColumn id="21" xr3:uid="{00000000-0010-0000-8A00-000015000000}" name="21" dataDxfId="5991"/>
    <tableColumn id="22" xr3:uid="{00000000-0010-0000-8A00-000016000000}" name="22" dataDxfId="5990"/>
    <tableColumn id="23" xr3:uid="{00000000-0010-0000-8A00-000017000000}" name="23" dataDxfId="5989"/>
    <tableColumn id="24" xr3:uid="{00000000-0010-0000-8A00-000018000000}" name="24" dataDxfId="5988"/>
    <tableColumn id="25" xr3:uid="{00000000-0010-0000-8A00-000019000000}" name="25" dataDxfId="5987"/>
    <tableColumn id="26" xr3:uid="{00000000-0010-0000-8A00-00001A000000}" name="26" dataDxfId="5986"/>
    <tableColumn id="27" xr3:uid="{00000000-0010-0000-8A00-00001B000000}" name="27" dataDxfId="5985"/>
    <tableColumn id="28" xr3:uid="{00000000-0010-0000-8A00-00001C000000}" name="28" dataDxfId="5984"/>
    <tableColumn id="29" xr3:uid="{00000000-0010-0000-8A00-00001D000000}" name="29" dataDxfId="5983"/>
    <tableColumn id="30" xr3:uid="{00000000-0010-0000-8A00-00001E000000}" name="30" dataDxfId="5982"/>
    <tableColumn id="31" xr3:uid="{00000000-0010-0000-8A00-00001F000000}" name="31" dataDxfId="5981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ela19" displayName="Tabela19" ref="I87:AM95" totalsRowShown="0" headerRowDxfId="9259" dataDxfId="9257" headerRowBorderDxfId="9258">
  <autoFilter ref="I87:AM95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0-000001000000}" name="1" dataDxfId="9256"/>
    <tableColumn id="2" xr3:uid="{00000000-0010-0000-0F00-000002000000}" name="2" dataDxfId="9255"/>
    <tableColumn id="3" xr3:uid="{00000000-0010-0000-0F00-000003000000}" name="3" dataDxfId="9254"/>
    <tableColumn id="4" xr3:uid="{00000000-0010-0000-0F00-000004000000}" name="4" dataDxfId="9253"/>
    <tableColumn id="5" xr3:uid="{00000000-0010-0000-0F00-000005000000}" name="5" dataDxfId="9252"/>
    <tableColumn id="6" xr3:uid="{00000000-0010-0000-0F00-000006000000}" name="6" dataDxfId="9251"/>
    <tableColumn id="7" xr3:uid="{00000000-0010-0000-0F00-000007000000}" name="7" dataDxfId="9250"/>
    <tableColumn id="8" xr3:uid="{00000000-0010-0000-0F00-000008000000}" name="8" dataDxfId="9249"/>
    <tableColumn id="9" xr3:uid="{00000000-0010-0000-0F00-000009000000}" name="9" dataDxfId="9248"/>
    <tableColumn id="10" xr3:uid="{00000000-0010-0000-0F00-00000A000000}" name="10" dataDxfId="9247"/>
    <tableColumn id="11" xr3:uid="{00000000-0010-0000-0F00-00000B000000}" name="11" dataDxfId="9246"/>
    <tableColumn id="12" xr3:uid="{00000000-0010-0000-0F00-00000C000000}" name="12" dataDxfId="9245"/>
    <tableColumn id="13" xr3:uid="{00000000-0010-0000-0F00-00000D000000}" name="13" dataDxfId="9244"/>
    <tableColumn id="14" xr3:uid="{00000000-0010-0000-0F00-00000E000000}" name="14" dataDxfId="9243"/>
    <tableColumn id="15" xr3:uid="{00000000-0010-0000-0F00-00000F000000}" name="15" dataDxfId="9242"/>
    <tableColumn id="16" xr3:uid="{00000000-0010-0000-0F00-000010000000}" name="16" dataDxfId="9241"/>
    <tableColumn id="17" xr3:uid="{00000000-0010-0000-0F00-000011000000}" name="17" dataDxfId="9240"/>
    <tableColumn id="18" xr3:uid="{00000000-0010-0000-0F00-000012000000}" name="18" dataDxfId="9239"/>
    <tableColumn id="19" xr3:uid="{00000000-0010-0000-0F00-000013000000}" name="19" dataDxfId="9238"/>
    <tableColumn id="20" xr3:uid="{00000000-0010-0000-0F00-000014000000}" name="20" dataDxfId="9237"/>
    <tableColumn id="21" xr3:uid="{00000000-0010-0000-0F00-000015000000}" name="21" dataDxfId="9236"/>
    <tableColumn id="22" xr3:uid="{00000000-0010-0000-0F00-000016000000}" name="22" dataDxfId="9235"/>
    <tableColumn id="23" xr3:uid="{00000000-0010-0000-0F00-000017000000}" name="23" dataDxfId="9234"/>
    <tableColumn id="24" xr3:uid="{00000000-0010-0000-0F00-000018000000}" name="24" dataDxfId="9233"/>
    <tableColumn id="25" xr3:uid="{00000000-0010-0000-0F00-000019000000}" name="25" dataDxfId="9232"/>
    <tableColumn id="26" xr3:uid="{00000000-0010-0000-0F00-00001A000000}" name="26" dataDxfId="9231"/>
    <tableColumn id="27" xr3:uid="{00000000-0010-0000-0F00-00001B000000}" name="27" dataDxfId="9230"/>
    <tableColumn id="28" xr3:uid="{00000000-0010-0000-0F00-00001C000000}" name="28" dataDxfId="9229"/>
    <tableColumn id="29" xr3:uid="{00000000-0010-0000-0F00-00001D000000}" name="29" dataDxfId="9228"/>
    <tableColumn id="30" xr3:uid="{00000000-0010-0000-0F00-00001E000000}" name="30" dataDxfId="9227"/>
    <tableColumn id="31" xr3:uid="{00000000-0010-0000-0F00-00001F000000}" name="31" dataDxfId="9226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8B000000}" name="Tabela192345115" displayName="Tabela192345115" ref="I211:AM221" totalsRowShown="0" headerRowDxfId="6012" dataDxfId="6013" headerRowBorderDxfId="8445">
  <autoFilter ref="I211:AM221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0-000001000000}" name="1" dataDxfId="6044"/>
    <tableColumn id="2" xr3:uid="{00000000-0010-0000-8B00-000002000000}" name="2" dataDxfId="6043"/>
    <tableColumn id="3" xr3:uid="{00000000-0010-0000-8B00-000003000000}" name="3" dataDxfId="6042"/>
    <tableColumn id="4" xr3:uid="{00000000-0010-0000-8B00-000004000000}" name="4" dataDxfId="6041"/>
    <tableColumn id="5" xr3:uid="{00000000-0010-0000-8B00-000005000000}" name="5" dataDxfId="6040"/>
    <tableColumn id="6" xr3:uid="{00000000-0010-0000-8B00-000006000000}" name="6" dataDxfId="6039"/>
    <tableColumn id="7" xr3:uid="{00000000-0010-0000-8B00-000007000000}" name="7" dataDxfId="6038"/>
    <tableColumn id="8" xr3:uid="{00000000-0010-0000-8B00-000008000000}" name="8" dataDxfId="6037"/>
    <tableColumn id="9" xr3:uid="{00000000-0010-0000-8B00-000009000000}" name="9" dataDxfId="6036"/>
    <tableColumn id="10" xr3:uid="{00000000-0010-0000-8B00-00000A000000}" name="10" dataDxfId="6035"/>
    <tableColumn id="11" xr3:uid="{00000000-0010-0000-8B00-00000B000000}" name="11" dataDxfId="6034"/>
    <tableColumn id="12" xr3:uid="{00000000-0010-0000-8B00-00000C000000}" name="12" dataDxfId="6033"/>
    <tableColumn id="13" xr3:uid="{00000000-0010-0000-8B00-00000D000000}" name="13" dataDxfId="6032"/>
    <tableColumn id="14" xr3:uid="{00000000-0010-0000-8B00-00000E000000}" name="14" dataDxfId="6031"/>
    <tableColumn id="15" xr3:uid="{00000000-0010-0000-8B00-00000F000000}" name="15" dataDxfId="6030"/>
    <tableColumn id="16" xr3:uid="{00000000-0010-0000-8B00-000010000000}" name="16" dataDxfId="6029"/>
    <tableColumn id="17" xr3:uid="{00000000-0010-0000-8B00-000011000000}" name="17" dataDxfId="6028"/>
    <tableColumn id="18" xr3:uid="{00000000-0010-0000-8B00-000012000000}" name="18" dataDxfId="6027"/>
    <tableColumn id="19" xr3:uid="{00000000-0010-0000-8B00-000013000000}" name="19" dataDxfId="6026"/>
    <tableColumn id="20" xr3:uid="{00000000-0010-0000-8B00-000014000000}" name="20" dataDxfId="6025"/>
    <tableColumn id="21" xr3:uid="{00000000-0010-0000-8B00-000015000000}" name="21" dataDxfId="6024"/>
    <tableColumn id="22" xr3:uid="{00000000-0010-0000-8B00-000016000000}" name="22" dataDxfId="6023"/>
    <tableColumn id="23" xr3:uid="{00000000-0010-0000-8B00-000017000000}" name="23" dataDxfId="6022"/>
    <tableColumn id="24" xr3:uid="{00000000-0010-0000-8B00-000018000000}" name="24" dataDxfId="6021"/>
    <tableColumn id="25" xr3:uid="{00000000-0010-0000-8B00-000019000000}" name="25" dataDxfId="6020"/>
    <tableColumn id="26" xr3:uid="{00000000-0010-0000-8B00-00001A000000}" name="26" dataDxfId="6019"/>
    <tableColumn id="27" xr3:uid="{00000000-0010-0000-8B00-00001B000000}" name="27" dataDxfId="6018"/>
    <tableColumn id="28" xr3:uid="{00000000-0010-0000-8B00-00001C000000}" name="28" dataDxfId="6017"/>
    <tableColumn id="29" xr3:uid="{00000000-0010-0000-8B00-00001D000000}" name="29" dataDxfId="6016"/>
    <tableColumn id="30" xr3:uid="{00000000-0010-0000-8B00-00001E000000}" name="30" dataDxfId="6015"/>
    <tableColumn id="31" xr3:uid="{00000000-0010-0000-8B00-00001F000000}" name="31" dataDxfId="6014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8C000000}" name="Tabela19212446116" displayName="Tabela19212446116" ref="I139:AM149" totalsRowShown="0" headerRowDxfId="6045" dataDxfId="6046" headerRowBorderDxfId="8444">
  <autoFilter ref="I139:AM149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0-000001000000}" name="1" dataDxfId="6077"/>
    <tableColumn id="2" xr3:uid="{00000000-0010-0000-8C00-000002000000}" name="2" dataDxfId="6076"/>
    <tableColumn id="3" xr3:uid="{00000000-0010-0000-8C00-000003000000}" name="3" dataDxfId="6075"/>
    <tableColumn id="4" xr3:uid="{00000000-0010-0000-8C00-000004000000}" name="4" dataDxfId="6074"/>
    <tableColumn id="5" xr3:uid="{00000000-0010-0000-8C00-000005000000}" name="5" dataDxfId="6073"/>
    <tableColumn id="6" xr3:uid="{00000000-0010-0000-8C00-000006000000}" name="6" dataDxfId="6072"/>
    <tableColumn id="7" xr3:uid="{00000000-0010-0000-8C00-000007000000}" name="7" dataDxfId="6071"/>
    <tableColumn id="8" xr3:uid="{00000000-0010-0000-8C00-000008000000}" name="8" dataDxfId="6070"/>
    <tableColumn id="9" xr3:uid="{00000000-0010-0000-8C00-000009000000}" name="9" dataDxfId="6069"/>
    <tableColumn id="10" xr3:uid="{00000000-0010-0000-8C00-00000A000000}" name="10" dataDxfId="6068"/>
    <tableColumn id="11" xr3:uid="{00000000-0010-0000-8C00-00000B000000}" name="11" dataDxfId="6067"/>
    <tableColumn id="12" xr3:uid="{00000000-0010-0000-8C00-00000C000000}" name="12" dataDxfId="6066"/>
    <tableColumn id="13" xr3:uid="{00000000-0010-0000-8C00-00000D000000}" name="13" dataDxfId="6065"/>
    <tableColumn id="14" xr3:uid="{00000000-0010-0000-8C00-00000E000000}" name="14" dataDxfId="6064"/>
    <tableColumn id="15" xr3:uid="{00000000-0010-0000-8C00-00000F000000}" name="15" dataDxfId="6063"/>
    <tableColumn id="16" xr3:uid="{00000000-0010-0000-8C00-000010000000}" name="16" dataDxfId="6062"/>
    <tableColumn id="17" xr3:uid="{00000000-0010-0000-8C00-000011000000}" name="17" dataDxfId="6061"/>
    <tableColumn id="18" xr3:uid="{00000000-0010-0000-8C00-000012000000}" name="18" dataDxfId="6060"/>
    <tableColumn id="19" xr3:uid="{00000000-0010-0000-8C00-000013000000}" name="19" dataDxfId="6059"/>
    <tableColumn id="20" xr3:uid="{00000000-0010-0000-8C00-000014000000}" name="20" dataDxfId="6058"/>
    <tableColumn id="21" xr3:uid="{00000000-0010-0000-8C00-000015000000}" name="21" dataDxfId="6057"/>
    <tableColumn id="22" xr3:uid="{00000000-0010-0000-8C00-000016000000}" name="22" dataDxfId="6056"/>
    <tableColumn id="23" xr3:uid="{00000000-0010-0000-8C00-000017000000}" name="23" dataDxfId="6055"/>
    <tableColumn id="24" xr3:uid="{00000000-0010-0000-8C00-000018000000}" name="24" dataDxfId="6054"/>
    <tableColumn id="25" xr3:uid="{00000000-0010-0000-8C00-000019000000}" name="25" dataDxfId="6053"/>
    <tableColumn id="26" xr3:uid="{00000000-0010-0000-8C00-00001A000000}" name="26" dataDxfId="6052"/>
    <tableColumn id="27" xr3:uid="{00000000-0010-0000-8C00-00001B000000}" name="27" dataDxfId="6051"/>
    <tableColumn id="28" xr3:uid="{00000000-0010-0000-8C00-00001C000000}" name="28" dataDxfId="6050"/>
    <tableColumn id="29" xr3:uid="{00000000-0010-0000-8C00-00001D000000}" name="29" dataDxfId="6049"/>
    <tableColumn id="30" xr3:uid="{00000000-0010-0000-8C00-00001E000000}" name="30" dataDxfId="6048"/>
    <tableColumn id="31" xr3:uid="{00000000-0010-0000-8C00-00001F000000}" name="31" dataDxfId="6047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8D000000}" name="Tabela19212547117" displayName="Tabela19212547117" ref="I127:AM137" totalsRowShown="0" headerRowDxfId="6078" dataDxfId="6079" headerRowBorderDxfId="8443">
  <autoFilter ref="I127:AM137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0-000001000000}" name="1" dataDxfId="6110"/>
    <tableColumn id="2" xr3:uid="{00000000-0010-0000-8D00-000002000000}" name="2" dataDxfId="6109"/>
    <tableColumn id="3" xr3:uid="{00000000-0010-0000-8D00-000003000000}" name="3" dataDxfId="6108"/>
    <tableColumn id="4" xr3:uid="{00000000-0010-0000-8D00-000004000000}" name="4" dataDxfId="6107"/>
    <tableColumn id="5" xr3:uid="{00000000-0010-0000-8D00-000005000000}" name="5" dataDxfId="6106"/>
    <tableColumn id="6" xr3:uid="{00000000-0010-0000-8D00-000006000000}" name="6" dataDxfId="6105"/>
    <tableColumn id="7" xr3:uid="{00000000-0010-0000-8D00-000007000000}" name="7" dataDxfId="6104"/>
    <tableColumn id="8" xr3:uid="{00000000-0010-0000-8D00-000008000000}" name="8" dataDxfId="6103"/>
    <tableColumn id="9" xr3:uid="{00000000-0010-0000-8D00-000009000000}" name="9" dataDxfId="6102"/>
    <tableColumn id="10" xr3:uid="{00000000-0010-0000-8D00-00000A000000}" name="10" dataDxfId="6101"/>
    <tableColumn id="11" xr3:uid="{00000000-0010-0000-8D00-00000B000000}" name="11" dataDxfId="6100"/>
    <tableColumn id="12" xr3:uid="{00000000-0010-0000-8D00-00000C000000}" name="12" dataDxfId="6099"/>
    <tableColumn id="13" xr3:uid="{00000000-0010-0000-8D00-00000D000000}" name="13" dataDxfId="6098"/>
    <tableColumn id="14" xr3:uid="{00000000-0010-0000-8D00-00000E000000}" name="14" dataDxfId="6097"/>
    <tableColumn id="15" xr3:uid="{00000000-0010-0000-8D00-00000F000000}" name="15" dataDxfId="6096"/>
    <tableColumn id="16" xr3:uid="{00000000-0010-0000-8D00-000010000000}" name="16" dataDxfId="6095"/>
    <tableColumn id="17" xr3:uid="{00000000-0010-0000-8D00-000011000000}" name="17" dataDxfId="6094"/>
    <tableColumn id="18" xr3:uid="{00000000-0010-0000-8D00-000012000000}" name="18" dataDxfId="6093"/>
    <tableColumn id="19" xr3:uid="{00000000-0010-0000-8D00-000013000000}" name="19" dataDxfId="6092"/>
    <tableColumn id="20" xr3:uid="{00000000-0010-0000-8D00-000014000000}" name="20" dataDxfId="6091"/>
    <tableColumn id="21" xr3:uid="{00000000-0010-0000-8D00-000015000000}" name="21" dataDxfId="6090"/>
    <tableColumn id="22" xr3:uid="{00000000-0010-0000-8D00-000016000000}" name="22" dataDxfId="6089"/>
    <tableColumn id="23" xr3:uid="{00000000-0010-0000-8D00-000017000000}" name="23" dataDxfId="6088"/>
    <tableColumn id="24" xr3:uid="{00000000-0010-0000-8D00-000018000000}" name="24" dataDxfId="6087"/>
    <tableColumn id="25" xr3:uid="{00000000-0010-0000-8D00-000019000000}" name="25" dataDxfId="6086"/>
    <tableColumn id="26" xr3:uid="{00000000-0010-0000-8D00-00001A000000}" name="26" dataDxfId="6085"/>
    <tableColumn id="27" xr3:uid="{00000000-0010-0000-8D00-00001B000000}" name="27" dataDxfId="6084"/>
    <tableColumn id="28" xr3:uid="{00000000-0010-0000-8D00-00001C000000}" name="28" dataDxfId="6083"/>
    <tableColumn id="29" xr3:uid="{00000000-0010-0000-8D00-00001D000000}" name="29" dataDxfId="6082"/>
    <tableColumn id="30" xr3:uid="{00000000-0010-0000-8D00-00001E000000}" name="30" dataDxfId="6081"/>
    <tableColumn id="31" xr3:uid="{00000000-0010-0000-8D00-00001F000000}" name="31" dataDxfId="6080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8E000000}" name="Tabela2548118" displayName="Tabela2548118" ref="I163:AM173" totalsRowShown="0" headerRowDxfId="6111" dataDxfId="6112">
  <autoFilter ref="I163:AM173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0-000001000000}" name="1" dataDxfId="6143"/>
    <tableColumn id="2" xr3:uid="{00000000-0010-0000-8E00-000002000000}" name="2" dataDxfId="6142"/>
    <tableColumn id="3" xr3:uid="{00000000-0010-0000-8E00-000003000000}" name="3" dataDxfId="6141"/>
    <tableColumn id="4" xr3:uid="{00000000-0010-0000-8E00-000004000000}" name="4" dataDxfId="6140"/>
    <tableColumn id="5" xr3:uid="{00000000-0010-0000-8E00-000005000000}" name="5" dataDxfId="6139"/>
    <tableColumn id="6" xr3:uid="{00000000-0010-0000-8E00-000006000000}" name="6" dataDxfId="6138"/>
    <tableColumn id="7" xr3:uid="{00000000-0010-0000-8E00-000007000000}" name="7" dataDxfId="6137"/>
    <tableColumn id="8" xr3:uid="{00000000-0010-0000-8E00-000008000000}" name="8" dataDxfId="6136"/>
    <tableColumn id="9" xr3:uid="{00000000-0010-0000-8E00-000009000000}" name="9" dataDxfId="6135"/>
    <tableColumn id="10" xr3:uid="{00000000-0010-0000-8E00-00000A000000}" name="10" dataDxfId="6134"/>
    <tableColumn id="11" xr3:uid="{00000000-0010-0000-8E00-00000B000000}" name="11" dataDxfId="6133"/>
    <tableColumn id="12" xr3:uid="{00000000-0010-0000-8E00-00000C000000}" name="12" dataDxfId="6132"/>
    <tableColumn id="13" xr3:uid="{00000000-0010-0000-8E00-00000D000000}" name="13" dataDxfId="6131"/>
    <tableColumn id="14" xr3:uid="{00000000-0010-0000-8E00-00000E000000}" name="14" dataDxfId="6130"/>
    <tableColumn id="15" xr3:uid="{00000000-0010-0000-8E00-00000F000000}" name="15" dataDxfId="6129"/>
    <tableColumn id="16" xr3:uid="{00000000-0010-0000-8E00-000010000000}" name="16" dataDxfId="6128"/>
    <tableColumn id="17" xr3:uid="{00000000-0010-0000-8E00-000011000000}" name="17" dataDxfId="6127"/>
    <tableColumn id="18" xr3:uid="{00000000-0010-0000-8E00-000012000000}" name="18" dataDxfId="6126"/>
    <tableColumn id="19" xr3:uid="{00000000-0010-0000-8E00-000013000000}" name="19" dataDxfId="6125"/>
    <tableColumn id="20" xr3:uid="{00000000-0010-0000-8E00-000014000000}" name="20" dataDxfId="6124"/>
    <tableColumn id="21" xr3:uid="{00000000-0010-0000-8E00-000015000000}" name="21" dataDxfId="6123"/>
    <tableColumn id="22" xr3:uid="{00000000-0010-0000-8E00-000016000000}" name="22" dataDxfId="6122"/>
    <tableColumn id="23" xr3:uid="{00000000-0010-0000-8E00-000017000000}" name="23" dataDxfId="6121"/>
    <tableColumn id="24" xr3:uid="{00000000-0010-0000-8E00-000018000000}" name="24" dataDxfId="6120"/>
    <tableColumn id="25" xr3:uid="{00000000-0010-0000-8E00-000019000000}" name="25" dataDxfId="6119"/>
    <tableColumn id="26" xr3:uid="{00000000-0010-0000-8E00-00001A000000}" name="26" dataDxfId="6118"/>
    <tableColumn id="27" xr3:uid="{00000000-0010-0000-8E00-00001B000000}" name="27" dataDxfId="6117"/>
    <tableColumn id="28" xr3:uid="{00000000-0010-0000-8E00-00001C000000}" name="28" dataDxfId="6116"/>
    <tableColumn id="29" xr3:uid="{00000000-0010-0000-8E00-00001D000000}" name="29" dataDxfId="6115"/>
    <tableColumn id="30" xr3:uid="{00000000-0010-0000-8E00-00001E000000}" name="30" dataDxfId="6114"/>
    <tableColumn id="31" xr3:uid="{00000000-0010-0000-8E00-00001F000000}" name="31" dataDxfId="6113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8F000000}" name="Tabela2649119" displayName="Tabela2649119" ref="I175:AM185" totalsRowShown="0" headerRowDxfId="6144" dataDxfId="6145" headerRowBorderDxfId="8442">
  <autoFilter ref="I175:AM185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0-000001000000}" name="1" dataDxfId="6176"/>
    <tableColumn id="2" xr3:uid="{00000000-0010-0000-8F00-000002000000}" name="2" dataDxfId="6175"/>
    <tableColumn id="3" xr3:uid="{00000000-0010-0000-8F00-000003000000}" name="3" dataDxfId="6174"/>
    <tableColumn id="4" xr3:uid="{00000000-0010-0000-8F00-000004000000}" name="4" dataDxfId="6173"/>
    <tableColumn id="5" xr3:uid="{00000000-0010-0000-8F00-000005000000}" name="5" dataDxfId="6172"/>
    <tableColumn id="6" xr3:uid="{00000000-0010-0000-8F00-000006000000}" name="6" dataDxfId="6171"/>
    <tableColumn id="7" xr3:uid="{00000000-0010-0000-8F00-000007000000}" name="7" dataDxfId="6170"/>
    <tableColumn id="8" xr3:uid="{00000000-0010-0000-8F00-000008000000}" name="8" dataDxfId="6169"/>
    <tableColumn id="9" xr3:uid="{00000000-0010-0000-8F00-000009000000}" name="9" dataDxfId="6168"/>
    <tableColumn id="10" xr3:uid="{00000000-0010-0000-8F00-00000A000000}" name="10" dataDxfId="6167"/>
    <tableColumn id="11" xr3:uid="{00000000-0010-0000-8F00-00000B000000}" name="11" dataDxfId="6166"/>
    <tableColumn id="12" xr3:uid="{00000000-0010-0000-8F00-00000C000000}" name="12" dataDxfId="6165"/>
    <tableColumn id="13" xr3:uid="{00000000-0010-0000-8F00-00000D000000}" name="13" dataDxfId="6164"/>
    <tableColumn id="14" xr3:uid="{00000000-0010-0000-8F00-00000E000000}" name="14" dataDxfId="6163"/>
    <tableColumn id="15" xr3:uid="{00000000-0010-0000-8F00-00000F000000}" name="15" dataDxfId="6162"/>
    <tableColumn id="16" xr3:uid="{00000000-0010-0000-8F00-000010000000}" name="16" dataDxfId="6161"/>
    <tableColumn id="17" xr3:uid="{00000000-0010-0000-8F00-000011000000}" name="17" dataDxfId="6160"/>
    <tableColumn id="18" xr3:uid="{00000000-0010-0000-8F00-000012000000}" name="18" dataDxfId="6159"/>
    <tableColumn id="19" xr3:uid="{00000000-0010-0000-8F00-000013000000}" name="19" dataDxfId="6158"/>
    <tableColumn id="20" xr3:uid="{00000000-0010-0000-8F00-000014000000}" name="20" dataDxfId="6157"/>
    <tableColumn id="21" xr3:uid="{00000000-0010-0000-8F00-000015000000}" name="21" dataDxfId="6156"/>
    <tableColumn id="22" xr3:uid="{00000000-0010-0000-8F00-000016000000}" name="22" dataDxfId="6155"/>
    <tableColumn id="23" xr3:uid="{00000000-0010-0000-8F00-000017000000}" name="23" dataDxfId="6154"/>
    <tableColumn id="24" xr3:uid="{00000000-0010-0000-8F00-000018000000}" name="24" dataDxfId="6153"/>
    <tableColumn id="25" xr3:uid="{00000000-0010-0000-8F00-000019000000}" name="25" dataDxfId="6152"/>
    <tableColumn id="26" xr3:uid="{00000000-0010-0000-8F00-00001A000000}" name="26" dataDxfId="6151"/>
    <tableColumn id="27" xr3:uid="{00000000-0010-0000-8F00-00001B000000}" name="27" dataDxfId="6150"/>
    <tableColumn id="28" xr3:uid="{00000000-0010-0000-8F00-00001C000000}" name="28" dataDxfId="6149"/>
    <tableColumn id="29" xr3:uid="{00000000-0010-0000-8F00-00001D000000}" name="29" dataDxfId="6148"/>
    <tableColumn id="30" xr3:uid="{00000000-0010-0000-8F00-00001E000000}" name="30" dataDxfId="6147"/>
    <tableColumn id="31" xr3:uid="{00000000-0010-0000-8F00-00001F000000}" name="31" dataDxfId="6146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90000000}" name="Tabela2750120" displayName="Tabela2750120" ref="I187:AM197" totalsRowShown="0" headerRowDxfId="6177" dataDxfId="6178">
  <autoFilter ref="I187:AM197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0-000001000000}" name="1" dataDxfId="6209"/>
    <tableColumn id="2" xr3:uid="{00000000-0010-0000-9000-000002000000}" name="2" dataDxfId="6208"/>
    <tableColumn id="3" xr3:uid="{00000000-0010-0000-9000-000003000000}" name="3" dataDxfId="6207"/>
    <tableColumn id="4" xr3:uid="{00000000-0010-0000-9000-000004000000}" name="4" dataDxfId="6206"/>
    <tableColumn id="5" xr3:uid="{00000000-0010-0000-9000-000005000000}" name="5" dataDxfId="6205"/>
    <tableColumn id="6" xr3:uid="{00000000-0010-0000-9000-000006000000}" name="6" dataDxfId="6204"/>
    <tableColumn id="7" xr3:uid="{00000000-0010-0000-9000-000007000000}" name="7" dataDxfId="6203"/>
    <tableColumn id="8" xr3:uid="{00000000-0010-0000-9000-000008000000}" name="8" dataDxfId="6202"/>
    <tableColumn id="9" xr3:uid="{00000000-0010-0000-9000-000009000000}" name="9" dataDxfId="6201"/>
    <tableColumn id="10" xr3:uid="{00000000-0010-0000-9000-00000A000000}" name="10" dataDxfId="6200"/>
    <tableColumn id="11" xr3:uid="{00000000-0010-0000-9000-00000B000000}" name="11" dataDxfId="6199"/>
    <tableColumn id="12" xr3:uid="{00000000-0010-0000-9000-00000C000000}" name="12" dataDxfId="6198"/>
    <tableColumn id="13" xr3:uid="{00000000-0010-0000-9000-00000D000000}" name="13" dataDxfId="6197"/>
    <tableColumn id="14" xr3:uid="{00000000-0010-0000-9000-00000E000000}" name="14" dataDxfId="6196"/>
    <tableColumn id="15" xr3:uid="{00000000-0010-0000-9000-00000F000000}" name="15" dataDxfId="6195"/>
    <tableColumn id="16" xr3:uid="{00000000-0010-0000-9000-000010000000}" name="16" dataDxfId="6194"/>
    <tableColumn id="17" xr3:uid="{00000000-0010-0000-9000-000011000000}" name="17" dataDxfId="6193"/>
    <tableColumn id="18" xr3:uid="{00000000-0010-0000-9000-000012000000}" name="18" dataDxfId="6192"/>
    <tableColumn id="19" xr3:uid="{00000000-0010-0000-9000-000013000000}" name="19" dataDxfId="6191"/>
    <tableColumn id="20" xr3:uid="{00000000-0010-0000-9000-000014000000}" name="20" dataDxfId="6190"/>
    <tableColumn id="21" xr3:uid="{00000000-0010-0000-9000-000015000000}" name="21" dataDxfId="6189"/>
    <tableColumn id="22" xr3:uid="{00000000-0010-0000-9000-000016000000}" name="22" dataDxfId="6188"/>
    <tableColumn id="23" xr3:uid="{00000000-0010-0000-9000-000017000000}" name="23" dataDxfId="6187"/>
    <tableColumn id="24" xr3:uid="{00000000-0010-0000-9000-000018000000}" name="24" dataDxfId="6186"/>
    <tableColumn id="25" xr3:uid="{00000000-0010-0000-9000-000019000000}" name="25" dataDxfId="6185"/>
    <tableColumn id="26" xr3:uid="{00000000-0010-0000-9000-00001A000000}" name="26" dataDxfId="6184"/>
    <tableColumn id="27" xr3:uid="{00000000-0010-0000-9000-00001B000000}" name="27" dataDxfId="6183"/>
    <tableColumn id="28" xr3:uid="{00000000-0010-0000-9000-00001C000000}" name="28" dataDxfId="6182"/>
    <tableColumn id="29" xr3:uid="{00000000-0010-0000-9000-00001D000000}" name="29" dataDxfId="6181"/>
    <tableColumn id="30" xr3:uid="{00000000-0010-0000-9000-00001E000000}" name="30" dataDxfId="6180"/>
    <tableColumn id="31" xr3:uid="{00000000-0010-0000-9000-00001F000000}" name="31" dataDxfId="6179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91000000}" name="Tabela2851121" displayName="Tabela2851121" ref="I199:AM209" totalsRowShown="0" headerRowDxfId="6210" dataDxfId="6211" headerRowBorderDxfId="8441">
  <autoFilter ref="I199:AM209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0-000001000000}" name="1" dataDxfId="6242"/>
    <tableColumn id="2" xr3:uid="{00000000-0010-0000-9100-000002000000}" name="2" dataDxfId="6241"/>
    <tableColumn id="3" xr3:uid="{00000000-0010-0000-9100-000003000000}" name="3" dataDxfId="6240"/>
    <tableColumn id="4" xr3:uid="{00000000-0010-0000-9100-000004000000}" name="4" dataDxfId="6239"/>
    <tableColumn id="5" xr3:uid="{00000000-0010-0000-9100-000005000000}" name="5" dataDxfId="6238"/>
    <tableColumn id="6" xr3:uid="{00000000-0010-0000-9100-000006000000}" name="6" dataDxfId="6237"/>
    <tableColumn id="7" xr3:uid="{00000000-0010-0000-9100-000007000000}" name="7" dataDxfId="6236"/>
    <tableColumn id="8" xr3:uid="{00000000-0010-0000-9100-000008000000}" name="8" dataDxfId="6235"/>
    <tableColumn id="9" xr3:uid="{00000000-0010-0000-9100-000009000000}" name="9" dataDxfId="6234"/>
    <tableColumn id="10" xr3:uid="{00000000-0010-0000-9100-00000A000000}" name="10" dataDxfId="6233"/>
    <tableColumn id="11" xr3:uid="{00000000-0010-0000-9100-00000B000000}" name="11" dataDxfId="6232"/>
    <tableColumn id="12" xr3:uid="{00000000-0010-0000-9100-00000C000000}" name="12" dataDxfId="6231"/>
    <tableColumn id="13" xr3:uid="{00000000-0010-0000-9100-00000D000000}" name="13" dataDxfId="6230"/>
    <tableColumn id="14" xr3:uid="{00000000-0010-0000-9100-00000E000000}" name="14" dataDxfId="6229"/>
    <tableColumn id="15" xr3:uid="{00000000-0010-0000-9100-00000F000000}" name="15" dataDxfId="6228"/>
    <tableColumn id="16" xr3:uid="{00000000-0010-0000-9100-000010000000}" name="16" dataDxfId="6227"/>
    <tableColumn id="17" xr3:uid="{00000000-0010-0000-9100-000011000000}" name="17" dataDxfId="6226"/>
    <tableColumn id="18" xr3:uid="{00000000-0010-0000-9100-000012000000}" name="18" dataDxfId="6225"/>
    <tableColumn id="19" xr3:uid="{00000000-0010-0000-9100-000013000000}" name="19" dataDxfId="6224"/>
    <tableColumn id="20" xr3:uid="{00000000-0010-0000-9100-000014000000}" name="20" dataDxfId="6223"/>
    <tableColumn id="21" xr3:uid="{00000000-0010-0000-9100-000015000000}" name="21" dataDxfId="6222"/>
    <tableColumn id="22" xr3:uid="{00000000-0010-0000-9100-000016000000}" name="22" dataDxfId="6221"/>
    <tableColumn id="23" xr3:uid="{00000000-0010-0000-9100-000017000000}" name="23" dataDxfId="6220"/>
    <tableColumn id="24" xr3:uid="{00000000-0010-0000-9100-000018000000}" name="24" dataDxfId="6219"/>
    <tableColumn id="25" xr3:uid="{00000000-0010-0000-9100-000019000000}" name="25" dataDxfId="6218"/>
    <tableColumn id="26" xr3:uid="{00000000-0010-0000-9100-00001A000000}" name="26" dataDxfId="6217"/>
    <tableColumn id="27" xr3:uid="{00000000-0010-0000-9100-00001B000000}" name="27" dataDxfId="6216"/>
    <tableColumn id="28" xr3:uid="{00000000-0010-0000-9100-00001C000000}" name="28" dataDxfId="6215"/>
    <tableColumn id="29" xr3:uid="{00000000-0010-0000-9100-00001D000000}" name="29" dataDxfId="6214"/>
    <tableColumn id="30" xr3:uid="{00000000-0010-0000-9100-00001E000000}" name="30" dataDxfId="6213"/>
    <tableColumn id="31" xr3:uid="{00000000-0010-0000-9100-00001F000000}" name="31" dataDxfId="6212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92000000}" name="Tabela164058122" displayName="Tabela164058122" ref="B224:G233" headerRowCount="0" totalsRowShown="0">
  <tableColumns count="6">
    <tableColumn id="1" xr3:uid="{00000000-0010-0000-9200-000001000000}" name="Kolumna1" dataDxfId="6248">
      <calculatedColumnFormula>'Wzorzec kategorii'!B180</calculatedColumnFormula>
    </tableColumn>
    <tableColumn id="2" xr3:uid="{00000000-0010-0000-9200-000002000000}" name="Kolumna2" dataDxfId="6247" dataCellStyle="Walutowy"/>
    <tableColumn id="3" xr3:uid="{00000000-0010-0000-9200-000003000000}" name="Kolumna3" dataDxfId="6246" dataCellStyle="Walutowy">
      <calculatedColumnFormula>SUM(Tabela19234559123[#This Row])</calculatedColumnFormula>
    </tableColumn>
    <tableColumn id="4" xr3:uid="{00000000-0010-0000-9200-000004000000}" name="Kolumna4" dataDxfId="6245" dataCellStyle="Walutowy">
      <calculatedColumnFormula>C224-D224</calculatedColumnFormula>
    </tableColumn>
    <tableColumn id="5" xr3:uid="{00000000-0010-0000-9200-000005000000}" name="Kolumna5" dataDxfId="6244" dataCellStyle="Procentowy">
      <calculatedColumnFormula>IFERROR(D224/C224,"")</calculatedColumnFormula>
    </tableColumn>
    <tableColumn id="6" xr3:uid="{00000000-0010-0000-9200-000006000000}" name="Kolumna6" dataDxfId="6243" dataCellStyle="Walutowy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93000000}" name="Tabela19234559123" displayName="Tabela19234559123" ref="I223:AM233" totalsRowShown="0" headerRowDxfId="6249" dataDxfId="6250" headerRowBorderDxfId="8440">
  <autoFilter ref="I223:AM233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0-000001000000}" name="1" dataDxfId="6281"/>
    <tableColumn id="2" xr3:uid="{00000000-0010-0000-9300-000002000000}" name="2" dataDxfId="6280"/>
    <tableColumn id="3" xr3:uid="{00000000-0010-0000-9300-000003000000}" name="3" dataDxfId="6279"/>
    <tableColumn id="4" xr3:uid="{00000000-0010-0000-9300-000004000000}" name="4" dataDxfId="6278"/>
    <tableColumn id="5" xr3:uid="{00000000-0010-0000-9300-000005000000}" name="5" dataDxfId="6277"/>
    <tableColumn id="6" xr3:uid="{00000000-0010-0000-9300-000006000000}" name="6" dataDxfId="6276"/>
    <tableColumn id="7" xr3:uid="{00000000-0010-0000-9300-000007000000}" name="7" dataDxfId="6275"/>
    <tableColumn id="8" xr3:uid="{00000000-0010-0000-9300-000008000000}" name="8" dataDxfId="6274"/>
    <tableColumn id="9" xr3:uid="{00000000-0010-0000-9300-000009000000}" name="9" dataDxfId="6273"/>
    <tableColumn id="10" xr3:uid="{00000000-0010-0000-9300-00000A000000}" name="10" dataDxfId="6272"/>
    <tableColumn id="11" xr3:uid="{00000000-0010-0000-9300-00000B000000}" name="11" dataDxfId="6271"/>
    <tableColumn id="12" xr3:uid="{00000000-0010-0000-9300-00000C000000}" name="12" dataDxfId="6270"/>
    <tableColumn id="13" xr3:uid="{00000000-0010-0000-9300-00000D000000}" name="13" dataDxfId="6269"/>
    <tableColumn id="14" xr3:uid="{00000000-0010-0000-9300-00000E000000}" name="14" dataDxfId="6268"/>
    <tableColumn id="15" xr3:uid="{00000000-0010-0000-9300-00000F000000}" name="15" dataDxfId="6267"/>
    <tableColumn id="16" xr3:uid="{00000000-0010-0000-9300-000010000000}" name="16" dataDxfId="6266"/>
    <tableColumn id="17" xr3:uid="{00000000-0010-0000-9300-000011000000}" name="17" dataDxfId="6265"/>
    <tableColumn id="18" xr3:uid="{00000000-0010-0000-9300-000012000000}" name="18" dataDxfId="6264"/>
    <tableColumn id="19" xr3:uid="{00000000-0010-0000-9300-000013000000}" name="19" dataDxfId="6263"/>
    <tableColumn id="20" xr3:uid="{00000000-0010-0000-9300-000014000000}" name="20" dataDxfId="6262"/>
    <tableColumn id="21" xr3:uid="{00000000-0010-0000-9300-000015000000}" name="21" dataDxfId="6261"/>
    <tableColumn id="22" xr3:uid="{00000000-0010-0000-9300-000016000000}" name="22" dataDxfId="6260"/>
    <tableColumn id="23" xr3:uid="{00000000-0010-0000-9300-000017000000}" name="23" dataDxfId="6259"/>
    <tableColumn id="24" xr3:uid="{00000000-0010-0000-9300-000018000000}" name="24" dataDxfId="6258"/>
    <tableColumn id="25" xr3:uid="{00000000-0010-0000-9300-000019000000}" name="25" dataDxfId="6257"/>
    <tableColumn id="26" xr3:uid="{00000000-0010-0000-9300-00001A000000}" name="26" dataDxfId="6256"/>
    <tableColumn id="27" xr3:uid="{00000000-0010-0000-9300-00001B000000}" name="27" dataDxfId="6255"/>
    <tableColumn id="28" xr3:uid="{00000000-0010-0000-9300-00001C000000}" name="28" dataDxfId="6254"/>
    <tableColumn id="29" xr3:uid="{00000000-0010-0000-9300-00001D000000}" name="29" dataDxfId="6253"/>
    <tableColumn id="30" xr3:uid="{00000000-0010-0000-9300-00001E000000}" name="30" dataDxfId="6252"/>
    <tableColumn id="31" xr3:uid="{00000000-0010-0000-9300-00001F000000}" name="31" dataDxfId="6251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94000000}" name="Tabela16405860124" displayName="Tabela16405860124" ref="B236:G245" headerRowCount="0" totalsRowShown="0">
  <tableColumns count="6">
    <tableColumn id="1" xr3:uid="{00000000-0010-0000-9400-000001000000}" name="Kolumna1" dataDxfId="6287">
      <calculatedColumnFormula>'Wzorzec kategorii'!B192</calculatedColumnFormula>
    </tableColumn>
    <tableColumn id="2" xr3:uid="{00000000-0010-0000-9400-000002000000}" name="Kolumna2" dataDxfId="6286" dataCellStyle="Walutowy"/>
    <tableColumn id="3" xr3:uid="{00000000-0010-0000-9400-000003000000}" name="Kolumna3" dataDxfId="6285" dataCellStyle="Walutowy">
      <calculatedColumnFormula>SUM(Tabela1923455962126[#This Row])</calculatedColumnFormula>
    </tableColumn>
    <tableColumn id="4" xr3:uid="{00000000-0010-0000-9400-000004000000}" name="Kolumna4" dataDxfId="6284" dataCellStyle="Walutowy">
      <calculatedColumnFormula>C236-D236</calculatedColumnFormula>
    </tableColumn>
    <tableColumn id="5" xr3:uid="{00000000-0010-0000-9400-000005000000}" name="Kolumna5" dataDxfId="6283" dataCellStyle="Procentowy">
      <calculatedColumnFormula>IFERROR(D236/C236,"")</calculatedColumnFormula>
    </tableColumn>
    <tableColumn id="6" xr3:uid="{00000000-0010-0000-9400-000006000000}" name="Kolumna6" dataDxfId="6282" dataCellStyle="Walutowy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ela1921" displayName="Tabela1921" ref="I97:AM102" totalsRowShown="0" headerRowDxfId="9225" dataDxfId="9223" headerRowBorderDxfId="9224">
  <autoFilter ref="I97:AM102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0-000001000000}" name="1" dataDxfId="9222"/>
    <tableColumn id="2" xr3:uid="{00000000-0010-0000-1000-000002000000}" name="2" dataDxfId="9221"/>
    <tableColumn id="3" xr3:uid="{00000000-0010-0000-1000-000003000000}" name="3" dataDxfId="9220"/>
    <tableColumn id="4" xr3:uid="{00000000-0010-0000-1000-000004000000}" name="4" dataDxfId="9219"/>
    <tableColumn id="5" xr3:uid="{00000000-0010-0000-1000-000005000000}" name="5" dataDxfId="9218"/>
    <tableColumn id="6" xr3:uid="{00000000-0010-0000-1000-000006000000}" name="6" dataDxfId="9217"/>
    <tableColumn id="7" xr3:uid="{00000000-0010-0000-1000-000007000000}" name="7" dataDxfId="9216"/>
    <tableColumn id="8" xr3:uid="{00000000-0010-0000-1000-000008000000}" name="8" dataDxfId="9215"/>
    <tableColumn id="9" xr3:uid="{00000000-0010-0000-1000-000009000000}" name="9" dataDxfId="9214"/>
    <tableColumn id="10" xr3:uid="{00000000-0010-0000-1000-00000A000000}" name="10" dataDxfId="9213"/>
    <tableColumn id="11" xr3:uid="{00000000-0010-0000-1000-00000B000000}" name="11" dataDxfId="9212"/>
    <tableColumn id="12" xr3:uid="{00000000-0010-0000-1000-00000C000000}" name="12" dataDxfId="9211"/>
    <tableColumn id="13" xr3:uid="{00000000-0010-0000-1000-00000D000000}" name="13" dataDxfId="9210"/>
    <tableColumn id="14" xr3:uid="{00000000-0010-0000-1000-00000E000000}" name="14" dataDxfId="9209"/>
    <tableColumn id="15" xr3:uid="{00000000-0010-0000-1000-00000F000000}" name="15" dataDxfId="9208"/>
    <tableColumn id="16" xr3:uid="{00000000-0010-0000-1000-000010000000}" name="16" dataDxfId="9207"/>
    <tableColumn id="17" xr3:uid="{00000000-0010-0000-1000-000011000000}" name="17" dataDxfId="9206"/>
    <tableColumn id="18" xr3:uid="{00000000-0010-0000-1000-000012000000}" name="18" dataDxfId="9205"/>
    <tableColumn id="19" xr3:uid="{00000000-0010-0000-1000-000013000000}" name="19" dataDxfId="9204"/>
    <tableColumn id="20" xr3:uid="{00000000-0010-0000-1000-000014000000}" name="20" dataDxfId="9203"/>
    <tableColumn id="21" xr3:uid="{00000000-0010-0000-1000-000015000000}" name="21" dataDxfId="9202"/>
    <tableColumn id="22" xr3:uid="{00000000-0010-0000-1000-000016000000}" name="22" dataDxfId="9201"/>
    <tableColumn id="23" xr3:uid="{00000000-0010-0000-1000-000017000000}" name="23" dataDxfId="9200"/>
    <tableColumn id="24" xr3:uid="{00000000-0010-0000-1000-000018000000}" name="24" dataDxfId="9199"/>
    <tableColumn id="25" xr3:uid="{00000000-0010-0000-1000-000019000000}" name="25" dataDxfId="9198"/>
    <tableColumn id="26" xr3:uid="{00000000-0010-0000-1000-00001A000000}" name="26" dataDxfId="9197"/>
    <tableColumn id="27" xr3:uid="{00000000-0010-0000-1000-00001B000000}" name="27" dataDxfId="9196"/>
    <tableColumn id="28" xr3:uid="{00000000-0010-0000-1000-00001C000000}" name="28" dataDxfId="9195"/>
    <tableColumn id="29" xr3:uid="{00000000-0010-0000-1000-00001D000000}" name="29" dataDxfId="9194"/>
    <tableColumn id="30" xr3:uid="{00000000-0010-0000-1000-00001E000000}" name="30" dataDxfId="9193"/>
    <tableColumn id="31" xr3:uid="{00000000-0010-0000-1000-00001F000000}" name="31" dataDxfId="9192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95000000}" name="Tabela1640586061125" displayName="Tabela1640586061125" ref="B248:G257" headerRowCount="0" totalsRowShown="0">
  <tableColumns count="6">
    <tableColumn id="1" xr3:uid="{00000000-0010-0000-9500-000001000000}" name="Kolumna1" dataDxfId="6293">
      <calculatedColumnFormula>'Wzorzec kategorii'!B204</calculatedColumnFormula>
    </tableColumn>
    <tableColumn id="2" xr3:uid="{00000000-0010-0000-9500-000002000000}" name="Kolumna2" dataDxfId="6292" dataCellStyle="Walutowy"/>
    <tableColumn id="3" xr3:uid="{00000000-0010-0000-9500-000003000000}" name="Kolumna3" dataDxfId="6291" dataCellStyle="Walutowy">
      <calculatedColumnFormula>SUM(Tabela1923455963127[#This Row])</calculatedColumnFormula>
    </tableColumn>
    <tableColumn id="4" xr3:uid="{00000000-0010-0000-9500-000004000000}" name="Kolumna4" dataDxfId="6290" dataCellStyle="Walutowy">
      <calculatedColumnFormula>C248-D248</calculatedColumnFormula>
    </tableColumn>
    <tableColumn id="5" xr3:uid="{00000000-0010-0000-9500-000005000000}" name="Kolumna5" dataDxfId="6289" dataCellStyle="Procentowy">
      <calculatedColumnFormula>IFERROR(D248/C248,"")</calculatedColumnFormula>
    </tableColumn>
    <tableColumn id="6" xr3:uid="{00000000-0010-0000-9500-000006000000}" name="Kolumna6" dataDxfId="6288" dataCellStyle="Walutowy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96000000}" name="Tabela1923455962126" displayName="Tabela1923455962126" ref="I235:AM245" totalsRowShown="0" headerRowDxfId="6294" dataDxfId="6295" headerRowBorderDxfId="8439">
  <autoFilter ref="I235:AM245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0-000001000000}" name="1" dataDxfId="6326"/>
    <tableColumn id="2" xr3:uid="{00000000-0010-0000-9600-000002000000}" name="2" dataDxfId="6325"/>
    <tableColumn id="3" xr3:uid="{00000000-0010-0000-9600-000003000000}" name="3" dataDxfId="6324"/>
    <tableColumn id="4" xr3:uid="{00000000-0010-0000-9600-000004000000}" name="4" dataDxfId="6323"/>
    <tableColumn id="5" xr3:uid="{00000000-0010-0000-9600-000005000000}" name="5" dataDxfId="6322"/>
    <tableColumn id="6" xr3:uid="{00000000-0010-0000-9600-000006000000}" name="6" dataDxfId="6321"/>
    <tableColumn id="7" xr3:uid="{00000000-0010-0000-9600-000007000000}" name="7" dataDxfId="6320"/>
    <tableColumn id="8" xr3:uid="{00000000-0010-0000-9600-000008000000}" name="8" dataDxfId="6319"/>
    <tableColumn id="9" xr3:uid="{00000000-0010-0000-9600-000009000000}" name="9" dataDxfId="6318"/>
    <tableColumn id="10" xr3:uid="{00000000-0010-0000-9600-00000A000000}" name="10" dataDxfId="6317"/>
    <tableColumn id="11" xr3:uid="{00000000-0010-0000-9600-00000B000000}" name="11" dataDxfId="6316"/>
    <tableColumn id="12" xr3:uid="{00000000-0010-0000-9600-00000C000000}" name="12" dataDxfId="6315"/>
    <tableColumn id="13" xr3:uid="{00000000-0010-0000-9600-00000D000000}" name="13" dataDxfId="6314"/>
    <tableColumn id="14" xr3:uid="{00000000-0010-0000-9600-00000E000000}" name="14" dataDxfId="6313"/>
    <tableColumn id="15" xr3:uid="{00000000-0010-0000-9600-00000F000000}" name="15" dataDxfId="6312"/>
    <tableColumn id="16" xr3:uid="{00000000-0010-0000-9600-000010000000}" name="16" dataDxfId="6311"/>
    <tableColumn id="17" xr3:uid="{00000000-0010-0000-9600-000011000000}" name="17" dataDxfId="6310"/>
    <tableColumn id="18" xr3:uid="{00000000-0010-0000-9600-000012000000}" name="18" dataDxfId="6309"/>
    <tableColumn id="19" xr3:uid="{00000000-0010-0000-9600-000013000000}" name="19" dataDxfId="6308"/>
    <tableColumn id="20" xr3:uid="{00000000-0010-0000-9600-000014000000}" name="20" dataDxfId="6307"/>
    <tableColumn id="21" xr3:uid="{00000000-0010-0000-9600-000015000000}" name="21" dataDxfId="6306"/>
    <tableColumn id="22" xr3:uid="{00000000-0010-0000-9600-000016000000}" name="22" dataDxfId="6305"/>
    <tableColumn id="23" xr3:uid="{00000000-0010-0000-9600-000017000000}" name="23" dataDxfId="6304"/>
    <tableColumn id="24" xr3:uid="{00000000-0010-0000-9600-000018000000}" name="24" dataDxfId="6303"/>
    <tableColumn id="25" xr3:uid="{00000000-0010-0000-9600-000019000000}" name="25" dataDxfId="6302"/>
    <tableColumn id="26" xr3:uid="{00000000-0010-0000-9600-00001A000000}" name="26" dataDxfId="6301"/>
    <tableColumn id="27" xr3:uid="{00000000-0010-0000-9600-00001B000000}" name="27" dataDxfId="6300"/>
    <tableColumn id="28" xr3:uid="{00000000-0010-0000-9600-00001C000000}" name="28" dataDxfId="6299"/>
    <tableColumn id="29" xr3:uid="{00000000-0010-0000-9600-00001D000000}" name="29" dataDxfId="6298"/>
    <tableColumn id="30" xr3:uid="{00000000-0010-0000-9600-00001E000000}" name="30" dataDxfId="6297"/>
    <tableColumn id="31" xr3:uid="{00000000-0010-0000-9600-00001F000000}" name="31" dataDxfId="6296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97000000}" name="Tabela1923455963127" displayName="Tabela1923455963127" ref="I247:AM257" totalsRowShown="0" headerRowDxfId="6327" dataDxfId="6328" headerRowBorderDxfId="8438">
  <autoFilter ref="I247:AM257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0-000001000000}" name="1" dataDxfId="6359"/>
    <tableColumn id="2" xr3:uid="{00000000-0010-0000-9700-000002000000}" name="2" dataDxfId="6358"/>
    <tableColumn id="3" xr3:uid="{00000000-0010-0000-9700-000003000000}" name="3" dataDxfId="6357"/>
    <tableColumn id="4" xr3:uid="{00000000-0010-0000-9700-000004000000}" name="4" dataDxfId="6356"/>
    <tableColumn id="5" xr3:uid="{00000000-0010-0000-9700-000005000000}" name="5" dataDxfId="6355"/>
    <tableColumn id="6" xr3:uid="{00000000-0010-0000-9700-000006000000}" name="6" dataDxfId="6354"/>
    <tableColumn id="7" xr3:uid="{00000000-0010-0000-9700-000007000000}" name="7" dataDxfId="6353"/>
    <tableColumn id="8" xr3:uid="{00000000-0010-0000-9700-000008000000}" name="8" dataDxfId="6352"/>
    <tableColumn id="9" xr3:uid="{00000000-0010-0000-9700-000009000000}" name="9" dataDxfId="6351"/>
    <tableColumn id="10" xr3:uid="{00000000-0010-0000-9700-00000A000000}" name="10" dataDxfId="6350"/>
    <tableColumn id="11" xr3:uid="{00000000-0010-0000-9700-00000B000000}" name="11" dataDxfId="6349"/>
    <tableColumn id="12" xr3:uid="{00000000-0010-0000-9700-00000C000000}" name="12" dataDxfId="6348"/>
    <tableColumn id="13" xr3:uid="{00000000-0010-0000-9700-00000D000000}" name="13" dataDxfId="6347"/>
    <tableColumn id="14" xr3:uid="{00000000-0010-0000-9700-00000E000000}" name="14" dataDxfId="6346"/>
    <tableColumn id="15" xr3:uid="{00000000-0010-0000-9700-00000F000000}" name="15" dataDxfId="6345"/>
    <tableColumn id="16" xr3:uid="{00000000-0010-0000-9700-000010000000}" name="16" dataDxfId="6344"/>
    <tableColumn id="17" xr3:uid="{00000000-0010-0000-9700-000011000000}" name="17" dataDxfId="6343"/>
    <tableColumn id="18" xr3:uid="{00000000-0010-0000-9700-000012000000}" name="18" dataDxfId="6342"/>
    <tableColumn id="19" xr3:uid="{00000000-0010-0000-9700-000013000000}" name="19" dataDxfId="6341"/>
    <tableColumn id="20" xr3:uid="{00000000-0010-0000-9700-000014000000}" name="20" dataDxfId="6340"/>
    <tableColumn id="21" xr3:uid="{00000000-0010-0000-9700-000015000000}" name="21" dataDxfId="6339"/>
    <tableColumn id="22" xr3:uid="{00000000-0010-0000-9700-000016000000}" name="22" dataDxfId="6338"/>
    <tableColumn id="23" xr3:uid="{00000000-0010-0000-9700-000017000000}" name="23" dataDxfId="6337"/>
    <tableColumn id="24" xr3:uid="{00000000-0010-0000-9700-000018000000}" name="24" dataDxfId="6336"/>
    <tableColumn id="25" xr3:uid="{00000000-0010-0000-9700-000019000000}" name="25" dataDxfId="6335"/>
    <tableColumn id="26" xr3:uid="{00000000-0010-0000-9700-00001A000000}" name="26" dataDxfId="6334"/>
    <tableColumn id="27" xr3:uid="{00000000-0010-0000-9700-00001B000000}" name="27" dataDxfId="6333"/>
    <tableColumn id="28" xr3:uid="{00000000-0010-0000-9700-00001C000000}" name="28" dataDxfId="6332"/>
    <tableColumn id="29" xr3:uid="{00000000-0010-0000-9700-00001D000000}" name="29" dataDxfId="6331"/>
    <tableColumn id="30" xr3:uid="{00000000-0010-0000-9700-00001E000000}" name="30" dataDxfId="6330"/>
    <tableColumn id="31" xr3:uid="{00000000-0010-0000-9700-00001F000000}" name="31" dataDxfId="6329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98000000}" name="Tabela33064128" displayName="Tabela33064128" ref="I57:AM72" totalsRowShown="0" headerRowDxfId="6360" dataDxfId="6361">
  <autoFilter ref="I57:AM7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0-000001000000}" name="1" dataDxfId="6392"/>
    <tableColumn id="2" xr3:uid="{00000000-0010-0000-9800-000002000000}" name="2" dataDxfId="6391"/>
    <tableColumn id="3" xr3:uid="{00000000-0010-0000-9800-000003000000}" name="3" dataDxfId="6390"/>
    <tableColumn id="4" xr3:uid="{00000000-0010-0000-9800-000004000000}" name="4" dataDxfId="6389"/>
    <tableColumn id="5" xr3:uid="{00000000-0010-0000-9800-000005000000}" name="5" dataDxfId="6388"/>
    <tableColumn id="6" xr3:uid="{00000000-0010-0000-9800-000006000000}" name="6" dataDxfId="6387"/>
    <tableColumn id="7" xr3:uid="{00000000-0010-0000-9800-000007000000}" name="7" dataDxfId="6386"/>
    <tableColumn id="8" xr3:uid="{00000000-0010-0000-9800-000008000000}" name="8" dataDxfId="6385"/>
    <tableColumn id="9" xr3:uid="{00000000-0010-0000-9800-000009000000}" name="9" dataDxfId="6384"/>
    <tableColumn id="10" xr3:uid="{00000000-0010-0000-9800-00000A000000}" name="10" dataDxfId="6383"/>
    <tableColumn id="11" xr3:uid="{00000000-0010-0000-9800-00000B000000}" name="11" dataDxfId="6382"/>
    <tableColumn id="12" xr3:uid="{00000000-0010-0000-9800-00000C000000}" name="12" dataDxfId="6381"/>
    <tableColumn id="13" xr3:uid="{00000000-0010-0000-9800-00000D000000}" name="13" dataDxfId="6380"/>
    <tableColumn id="14" xr3:uid="{00000000-0010-0000-9800-00000E000000}" name="14" dataDxfId="6379"/>
    <tableColumn id="15" xr3:uid="{00000000-0010-0000-9800-00000F000000}" name="15" dataDxfId="6378"/>
    <tableColumn id="16" xr3:uid="{00000000-0010-0000-9800-000010000000}" name="16" dataDxfId="6377"/>
    <tableColumn id="17" xr3:uid="{00000000-0010-0000-9800-000011000000}" name="17" dataDxfId="6376"/>
    <tableColumn id="18" xr3:uid="{00000000-0010-0000-9800-000012000000}" name="18" dataDxfId="6375"/>
    <tableColumn id="19" xr3:uid="{00000000-0010-0000-9800-000013000000}" name="19" dataDxfId="6374"/>
    <tableColumn id="20" xr3:uid="{00000000-0010-0000-9800-000014000000}" name="20" dataDxfId="6373"/>
    <tableColumn id="21" xr3:uid="{00000000-0010-0000-9800-000015000000}" name="21" dataDxfId="6372"/>
    <tableColumn id="22" xr3:uid="{00000000-0010-0000-9800-000016000000}" name="22" dataDxfId="6371"/>
    <tableColumn id="23" xr3:uid="{00000000-0010-0000-9800-000017000000}" name="23" dataDxfId="6370"/>
    <tableColumn id="24" xr3:uid="{00000000-0010-0000-9800-000018000000}" name="24" dataDxfId="6369"/>
    <tableColumn id="25" xr3:uid="{00000000-0010-0000-9800-000019000000}" name="25" dataDxfId="6368"/>
    <tableColumn id="26" xr3:uid="{00000000-0010-0000-9800-00001A000000}" name="26" dataDxfId="6367"/>
    <tableColumn id="27" xr3:uid="{00000000-0010-0000-9800-00001B000000}" name="27" dataDxfId="6366"/>
    <tableColumn id="28" xr3:uid="{00000000-0010-0000-9800-00001C000000}" name="28" dataDxfId="6365"/>
    <tableColumn id="29" xr3:uid="{00000000-0010-0000-9800-00001D000000}" name="29" dataDxfId="6364"/>
    <tableColumn id="30" xr3:uid="{00000000-0010-0000-9800-00001E000000}" name="30" dataDxfId="6363"/>
    <tableColumn id="31" xr3:uid="{00000000-0010-0000-9800-00001F000000}" name="31" dataDxfId="6362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99000000}" name="Jedzenie2129" displayName="Jedzenie2129" ref="B80:G89" headerRowCount="0" totalsRowShown="0" headerRowDxfId="8421">
  <tableColumns count="6">
    <tableColumn id="1" xr3:uid="{00000000-0010-0000-9900-000001000000}" name="Kategoria" dataDxfId="5133">
      <calculatedColumnFormula>'Wzorzec kategorii'!B36</calculatedColumnFormula>
    </tableColumn>
    <tableColumn id="2" xr3:uid="{00000000-0010-0000-9900-000002000000}" name="0" headerRowDxfId="8420" dataDxfId="5132" dataCellStyle="Walutowy"/>
    <tableColumn id="3" xr3:uid="{00000000-0010-0000-9900-000003000000}" name="02" headerRowDxfId="8419" dataDxfId="5131" dataCellStyle="Walutowy">
      <calculatedColumnFormula>SUM(Tabela330132[#This Row])</calculatedColumnFormula>
    </tableColumn>
    <tableColumn id="4" xr3:uid="{00000000-0010-0000-9900-000004000000}" name="Kolumna4" dataDxfId="5130" dataCellStyle="Walutowy">
      <calculatedColumnFormula>C80-D80</calculatedColumnFormula>
    </tableColumn>
    <tableColumn id="5" xr3:uid="{00000000-0010-0000-9900-000005000000}" name="Kolumna1" dataDxfId="5129" dataCellStyle="Procentowy">
      <calculatedColumnFormula>IFERROR(D80/C80,"")</calculatedColumnFormula>
    </tableColumn>
    <tableColumn id="6" xr3:uid="{00000000-0010-0000-9900-000006000000}" name="Kolumna2" dataDxfId="5128" dataCellStyle="Walutowy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9A000000}" name="Transport3130" displayName="Transport3130" ref="B104:G113" headerRowCount="0" totalsRowShown="0">
  <tableColumns count="6">
    <tableColumn id="1" xr3:uid="{00000000-0010-0000-9A00-000001000000}" name="Kolumna1" dataDxfId="5139">
      <calculatedColumnFormula>'Wzorzec kategorii'!B60</calculatedColumnFormula>
    </tableColumn>
    <tableColumn id="2" xr3:uid="{00000000-0010-0000-9A00-000002000000}" name="Kolumna2" dataDxfId="5138" dataCellStyle="Walutowy"/>
    <tableColumn id="3" xr3:uid="{00000000-0010-0000-9A00-000003000000}" name="Kolumna3" dataDxfId="5137" dataCellStyle="Walutowy">
      <calculatedColumnFormula>SUM(Tabela1942144[#This Row])</calculatedColumnFormula>
    </tableColumn>
    <tableColumn id="4" xr3:uid="{00000000-0010-0000-9A00-000004000000}" name="Kolumna4" dataDxfId="5136" dataCellStyle="Walutowy">
      <calculatedColumnFormula>C104-D104</calculatedColumnFormula>
    </tableColumn>
    <tableColumn id="5" xr3:uid="{00000000-0010-0000-9A00-000005000000}" name="Kolumna5" dataDxfId="5135" dataCellStyle="Procentowy">
      <calculatedColumnFormula>IFERROR(D104/C104,"")</calculatedColumnFormula>
    </tableColumn>
    <tableColumn id="6" xr3:uid="{00000000-0010-0000-9A00-000006000000}" name="Kolumna6" dataDxfId="5134" dataCellStyle="Walutowy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9B000000}" name="Przychody4" displayName="Przychody4" ref="B58:G72" headerRowCount="0" totalsRowShown="0" headerRowDxfId="8418">
  <tableColumns count="6">
    <tableColumn id="1" xr3:uid="{00000000-0010-0000-9B00-000001000000}" name="Kolumna1" dataDxfId="5145">
      <calculatedColumnFormula>'Wzorzec kategorii'!B15</calculatedColumnFormula>
    </tableColumn>
    <tableColumn id="2" xr3:uid="{00000000-0010-0000-9B00-000002000000}" name="Kolumna2" dataDxfId="5144" dataCellStyle="Walutowy"/>
    <tableColumn id="3" xr3:uid="{00000000-0010-0000-9B00-000003000000}" name="Kolumna3" dataDxfId="5143" dataCellStyle="Walutowy">
      <calculatedColumnFormula>SUM(Tabela33064160[#This Row])</calculatedColumnFormula>
    </tableColumn>
    <tableColumn id="4" xr3:uid="{00000000-0010-0000-9B00-000004000000}" name="Kolumna4" dataDxfId="5142" dataCellStyle="Walutowy">
      <calculatedColumnFormula>Przychody4[[#This Row],[Kolumna3]]-Przychody4[[#This Row],[Kolumna2]]</calculatedColumnFormula>
    </tableColumn>
    <tableColumn id="5" xr3:uid="{00000000-0010-0000-9B00-000005000000}" name="Kolumna5" dataDxfId="5141" dataCellStyle="Procentowy">
      <calculatedColumnFormula>IFERROR(D58/C58,"")</calculatedColumnFormula>
    </tableColumn>
    <tableColumn id="6" xr3:uid="{00000000-0010-0000-9B00-000006000000}" name="Kolumna6" dataDxfId="5140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ela330132" displayName="Tabela330132" ref="I79:AM89" totalsRowShown="0" headerRowDxfId="5146" dataDxfId="5147">
  <autoFilter ref="I79:AM89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0-000001000000}" name="1" dataDxfId="5178"/>
    <tableColumn id="2" xr3:uid="{00000000-0010-0000-9C00-000002000000}" name="2" dataDxfId="5177"/>
    <tableColumn id="3" xr3:uid="{00000000-0010-0000-9C00-000003000000}" name="3" dataDxfId="5176"/>
    <tableColumn id="4" xr3:uid="{00000000-0010-0000-9C00-000004000000}" name="4" dataDxfId="5175"/>
    <tableColumn id="5" xr3:uid="{00000000-0010-0000-9C00-000005000000}" name="5" dataDxfId="5174"/>
    <tableColumn id="6" xr3:uid="{00000000-0010-0000-9C00-000006000000}" name="6" dataDxfId="5173"/>
    <tableColumn id="7" xr3:uid="{00000000-0010-0000-9C00-000007000000}" name="7" dataDxfId="5172"/>
    <tableColumn id="8" xr3:uid="{00000000-0010-0000-9C00-000008000000}" name="8" dataDxfId="5171"/>
    <tableColumn id="9" xr3:uid="{00000000-0010-0000-9C00-000009000000}" name="9" dataDxfId="5170"/>
    <tableColumn id="10" xr3:uid="{00000000-0010-0000-9C00-00000A000000}" name="10" dataDxfId="5169"/>
    <tableColumn id="11" xr3:uid="{00000000-0010-0000-9C00-00000B000000}" name="11" dataDxfId="5168"/>
    <tableColumn id="12" xr3:uid="{00000000-0010-0000-9C00-00000C000000}" name="12" dataDxfId="5167"/>
    <tableColumn id="13" xr3:uid="{00000000-0010-0000-9C00-00000D000000}" name="13" dataDxfId="5166"/>
    <tableColumn id="14" xr3:uid="{00000000-0010-0000-9C00-00000E000000}" name="14" dataDxfId="5165"/>
    <tableColumn id="15" xr3:uid="{00000000-0010-0000-9C00-00000F000000}" name="15" dataDxfId="5164"/>
    <tableColumn id="16" xr3:uid="{00000000-0010-0000-9C00-000010000000}" name="16" dataDxfId="5163"/>
    <tableColumn id="17" xr3:uid="{00000000-0010-0000-9C00-000011000000}" name="17" dataDxfId="5162"/>
    <tableColumn id="18" xr3:uid="{00000000-0010-0000-9C00-000012000000}" name="18" dataDxfId="5161"/>
    <tableColumn id="19" xr3:uid="{00000000-0010-0000-9C00-000013000000}" name="19" dataDxfId="5160"/>
    <tableColumn id="20" xr3:uid="{00000000-0010-0000-9C00-000014000000}" name="20" dataDxfId="5159"/>
    <tableColumn id="21" xr3:uid="{00000000-0010-0000-9C00-000015000000}" name="21" dataDxfId="5158"/>
    <tableColumn id="22" xr3:uid="{00000000-0010-0000-9C00-000016000000}" name="22" dataDxfId="5157"/>
    <tableColumn id="23" xr3:uid="{00000000-0010-0000-9C00-000017000000}" name="23" dataDxfId="5156"/>
    <tableColumn id="24" xr3:uid="{00000000-0010-0000-9C00-000018000000}" name="24" dataDxfId="5155"/>
    <tableColumn id="25" xr3:uid="{00000000-0010-0000-9C00-000019000000}" name="25" dataDxfId="5154"/>
    <tableColumn id="26" xr3:uid="{00000000-0010-0000-9C00-00001A000000}" name="26" dataDxfId="5153"/>
    <tableColumn id="27" xr3:uid="{00000000-0010-0000-9C00-00001B000000}" name="27" dataDxfId="5152"/>
    <tableColumn id="28" xr3:uid="{00000000-0010-0000-9C00-00001C000000}" name="28" dataDxfId="5151"/>
    <tableColumn id="29" xr3:uid="{00000000-0010-0000-9C00-00001D000000}" name="29" dataDxfId="5150"/>
    <tableColumn id="30" xr3:uid="{00000000-0010-0000-9C00-00001E000000}" name="30" dataDxfId="5149"/>
    <tableColumn id="31" xr3:uid="{00000000-0010-0000-9C00-00001F000000}" name="31" dataDxfId="5148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D000000}" name="Tabela431133" displayName="Tabela431133" ref="B92:G101" headerRowCount="0" totalsRowShown="0" headerRowDxfId="8417">
  <tableColumns count="6">
    <tableColumn id="1" xr3:uid="{00000000-0010-0000-9D00-000001000000}" name="Kolumna1" dataDxfId="5184">
      <calculatedColumnFormula>'Wzorzec kategorii'!B48</calculatedColumnFormula>
    </tableColumn>
    <tableColumn id="2" xr3:uid="{00000000-0010-0000-9D00-000002000000}" name="Kolumna2" headerRowDxfId="8416" dataDxfId="5183" dataCellStyle="Walutowy"/>
    <tableColumn id="3" xr3:uid="{00000000-0010-0000-9D00-000003000000}" name="Kolumna3" headerRowDxfId="8415" dataDxfId="5182" dataCellStyle="Walutowy">
      <calculatedColumnFormula>SUM(Tabela1841143[#This Row])</calculatedColumnFormula>
    </tableColumn>
    <tableColumn id="4" xr3:uid="{00000000-0010-0000-9D00-000004000000}" name="Kolumna4" headerRowDxfId="8414" dataDxfId="5181" dataCellStyle="Walutowy">
      <calculatedColumnFormula>C92-D92</calculatedColumnFormula>
    </tableColumn>
    <tableColumn id="5" xr3:uid="{00000000-0010-0000-9D00-000005000000}" name="Kolumna5" headerRowDxfId="8413" dataDxfId="5180" dataCellStyle="Procentowy">
      <calculatedColumnFormula>IFERROR(D92/C92,"")</calculatedColumnFormula>
    </tableColumn>
    <tableColumn id="6" xr3:uid="{00000000-0010-0000-9D00-000006000000}" name="Kolumna6" headerRowDxfId="8412" dataDxfId="5179" dataCellStyle="Walutowy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9E000000}" name="Tabela832134" displayName="Tabela832134" ref="B116:G125" headerRowCount="0" totalsRowShown="0">
  <tableColumns count="6">
    <tableColumn id="1" xr3:uid="{00000000-0010-0000-9E00-000001000000}" name="Kolumna1" headerRowDxfId="8411" dataDxfId="5190">
      <calculatedColumnFormula>'Wzorzec kategorii'!B72</calculatedColumnFormula>
    </tableColumn>
    <tableColumn id="2" xr3:uid="{00000000-0010-0000-9E00-000002000000}" name="Kolumna2" dataDxfId="5189" dataCellStyle="Walutowy"/>
    <tableColumn id="3" xr3:uid="{00000000-0010-0000-9E00-000003000000}" name="Kolumna3" dataDxfId="5188" dataCellStyle="Walutowy">
      <calculatedColumnFormula>SUM(Tabela192143145[#This Row])</calculatedColumnFormula>
    </tableColumn>
    <tableColumn id="4" xr3:uid="{00000000-0010-0000-9E00-000004000000}" name="Kolumna4" dataDxfId="5187" dataCellStyle="Walutowy">
      <calculatedColumnFormula>C116-D116</calculatedColumnFormula>
    </tableColumn>
    <tableColumn id="5" xr3:uid="{00000000-0010-0000-9E00-000005000000}" name="Kolumna5" dataDxfId="5186" dataCellStyle="Procentowy">
      <calculatedColumnFormula>IFERROR(D116/C116,"")</calculatedColumnFormula>
    </tableColumn>
    <tableColumn id="6" xr3:uid="{00000000-0010-0000-9E00-000006000000}" name="Kolumna6" dataDxfId="5185" dataCellStyle="Walutowy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ela1922" displayName="Tabela1922" ref="I117:AM122" totalsRowShown="0" headerRowDxfId="9191" dataDxfId="9189" headerRowBorderDxfId="9190">
  <autoFilter ref="I117:AM122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0-000001000000}" name="1" dataDxfId="9188"/>
    <tableColumn id="2" xr3:uid="{00000000-0010-0000-1100-000002000000}" name="2" dataDxfId="9187"/>
    <tableColumn id="3" xr3:uid="{00000000-0010-0000-1100-000003000000}" name="3" dataDxfId="9186"/>
    <tableColumn id="4" xr3:uid="{00000000-0010-0000-1100-000004000000}" name="4" dataDxfId="9185"/>
    <tableColumn id="5" xr3:uid="{00000000-0010-0000-1100-000005000000}" name="5" dataDxfId="9184"/>
    <tableColumn id="6" xr3:uid="{00000000-0010-0000-1100-000006000000}" name="6" dataDxfId="9183"/>
    <tableColumn id="7" xr3:uid="{00000000-0010-0000-1100-000007000000}" name="7" dataDxfId="9182"/>
    <tableColumn id="8" xr3:uid="{00000000-0010-0000-1100-000008000000}" name="8" dataDxfId="9181"/>
    <tableColumn id="9" xr3:uid="{00000000-0010-0000-1100-000009000000}" name="9" dataDxfId="9180"/>
    <tableColumn id="10" xr3:uid="{00000000-0010-0000-1100-00000A000000}" name="10" dataDxfId="9179"/>
    <tableColumn id="11" xr3:uid="{00000000-0010-0000-1100-00000B000000}" name="11" dataDxfId="9178"/>
    <tableColumn id="12" xr3:uid="{00000000-0010-0000-1100-00000C000000}" name="12" dataDxfId="9177"/>
    <tableColumn id="13" xr3:uid="{00000000-0010-0000-1100-00000D000000}" name="13" dataDxfId="9176"/>
    <tableColumn id="14" xr3:uid="{00000000-0010-0000-1100-00000E000000}" name="14" dataDxfId="9175"/>
    <tableColumn id="15" xr3:uid="{00000000-0010-0000-1100-00000F000000}" name="15" dataDxfId="9174"/>
    <tableColumn id="16" xr3:uid="{00000000-0010-0000-1100-000010000000}" name="16" dataDxfId="9173"/>
    <tableColumn id="17" xr3:uid="{00000000-0010-0000-1100-000011000000}" name="17" dataDxfId="9172"/>
    <tableColumn id="18" xr3:uid="{00000000-0010-0000-1100-000012000000}" name="18" dataDxfId="9171"/>
    <tableColumn id="19" xr3:uid="{00000000-0010-0000-1100-000013000000}" name="19" dataDxfId="9170"/>
    <tableColumn id="20" xr3:uid="{00000000-0010-0000-1100-000014000000}" name="20" dataDxfId="9169"/>
    <tableColumn id="21" xr3:uid="{00000000-0010-0000-1100-000015000000}" name="21" dataDxfId="9168"/>
    <tableColumn id="22" xr3:uid="{00000000-0010-0000-1100-000016000000}" name="22" dataDxfId="9167"/>
    <tableColumn id="23" xr3:uid="{00000000-0010-0000-1100-000017000000}" name="23" dataDxfId="9166"/>
    <tableColumn id="24" xr3:uid="{00000000-0010-0000-1100-000018000000}" name="24" dataDxfId="9165"/>
    <tableColumn id="25" xr3:uid="{00000000-0010-0000-1100-000019000000}" name="25" dataDxfId="9164"/>
    <tableColumn id="26" xr3:uid="{00000000-0010-0000-1100-00001A000000}" name="26" dataDxfId="9163"/>
    <tableColumn id="27" xr3:uid="{00000000-0010-0000-1100-00001B000000}" name="27" dataDxfId="9162"/>
    <tableColumn id="28" xr3:uid="{00000000-0010-0000-1100-00001C000000}" name="28" dataDxfId="9161"/>
    <tableColumn id="29" xr3:uid="{00000000-0010-0000-1100-00001D000000}" name="29" dataDxfId="9160"/>
    <tableColumn id="30" xr3:uid="{00000000-0010-0000-1100-00001E000000}" name="30" dataDxfId="9159"/>
    <tableColumn id="31" xr3:uid="{00000000-0010-0000-1100-00001F000000}" name="31" dataDxfId="9158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9F000000}" name="Tabela933135" displayName="Tabela933135" ref="B128:G137" headerRowCount="0" totalsRowShown="0">
  <tableColumns count="6">
    <tableColumn id="1" xr3:uid="{00000000-0010-0000-9F00-000001000000}" name="Kolumna1" headerRowDxfId="8410" dataDxfId="5196">
      <calculatedColumnFormula>'Wzorzec kategorii'!B84</calculatedColumnFormula>
    </tableColumn>
    <tableColumn id="2" xr3:uid="{00000000-0010-0000-9F00-000002000000}" name="Kolumna2" dataDxfId="5195" dataCellStyle="Walutowy"/>
    <tableColumn id="3" xr3:uid="{00000000-0010-0000-9F00-000003000000}" name="Kolumna3" dataDxfId="5194" dataCellStyle="Walutowy">
      <calculatedColumnFormula>SUM(Tabela19212547149[#This Row])</calculatedColumnFormula>
    </tableColumn>
    <tableColumn id="4" xr3:uid="{00000000-0010-0000-9F00-000004000000}" name="Kolumna4" dataDxfId="5193" dataCellStyle="Walutowy">
      <calculatedColumnFormula>C128-D128</calculatedColumnFormula>
    </tableColumn>
    <tableColumn id="5" xr3:uid="{00000000-0010-0000-9F00-000005000000}" name="Kolumna5" dataDxfId="5192" dataCellStyle="Procentowy">
      <calculatedColumnFormula>IFERROR(D128/C128,"")</calculatedColumnFormula>
    </tableColumn>
    <tableColumn id="6" xr3:uid="{00000000-0010-0000-9F00-000006000000}" name="Kolumna6" dataDxfId="5191" dataCellStyle="Walutowy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A0000000}" name="Tabela1034136" displayName="Tabela1034136" ref="B140:G149" headerRowCount="0" totalsRowShown="0">
  <tableColumns count="6">
    <tableColumn id="1" xr3:uid="{00000000-0010-0000-A000-000001000000}" name="Kolumna1" headerRowDxfId="8409" dataDxfId="5202">
      <calculatedColumnFormula>'Wzorzec kategorii'!B96</calculatedColumnFormula>
    </tableColumn>
    <tableColumn id="2" xr3:uid="{00000000-0010-0000-A000-000002000000}" name="Kolumna2" dataDxfId="5201" dataCellStyle="Walutowy"/>
    <tableColumn id="3" xr3:uid="{00000000-0010-0000-A000-000003000000}" name="Kolumna3" dataDxfId="5200" dataCellStyle="Walutowy">
      <calculatedColumnFormula>SUM(Tabela19212446148[#This Row])</calculatedColumnFormula>
    </tableColumn>
    <tableColumn id="4" xr3:uid="{00000000-0010-0000-A000-000004000000}" name="Kolumna4" dataDxfId="5199" dataCellStyle="Walutowy">
      <calculatedColumnFormula>C140-D140</calculatedColumnFormula>
    </tableColumn>
    <tableColumn id="5" xr3:uid="{00000000-0010-0000-A000-000005000000}" name="Kolumna5" dataDxfId="5198" dataCellStyle="Procentowy">
      <calculatedColumnFormula>IFERROR(D140/C140,"")</calculatedColumnFormula>
    </tableColumn>
    <tableColumn id="6" xr3:uid="{00000000-0010-0000-A000-000006000000}" name="Kolumna6" dataDxfId="5197" dataCellStyle="Walutowy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A1000000}" name="Tabela1135137" displayName="Tabela1135137" ref="B152:G161" headerRowCount="0" totalsRowShown="0">
  <tableColumns count="6">
    <tableColumn id="1" xr3:uid="{00000000-0010-0000-A100-000001000000}" name="Kolumna1" dataDxfId="5208">
      <calculatedColumnFormula>'Wzorzec kategorii'!B108</calculatedColumnFormula>
    </tableColumn>
    <tableColumn id="2" xr3:uid="{00000000-0010-0000-A100-000002000000}" name="Kolumna2" dataDxfId="5207" dataCellStyle="Walutowy"/>
    <tableColumn id="3" xr3:uid="{00000000-0010-0000-A100-000003000000}" name="Kolumna3" dataDxfId="5206" dataCellStyle="Walutowy">
      <calculatedColumnFormula>SUM(Tabela192244146[#This Row])</calculatedColumnFormula>
    </tableColumn>
    <tableColumn id="4" xr3:uid="{00000000-0010-0000-A100-000004000000}" name="Kolumna4" dataDxfId="5205" dataCellStyle="Walutowy">
      <calculatedColumnFormula>C152-D152</calculatedColumnFormula>
    </tableColumn>
    <tableColumn id="5" xr3:uid="{00000000-0010-0000-A100-000005000000}" name="Kolumna5" dataDxfId="5204" dataCellStyle="Procentowy">
      <calculatedColumnFormula>IFERROR(D152/C152,"")</calculatedColumnFormula>
    </tableColumn>
    <tableColumn id="6" xr3:uid="{00000000-0010-0000-A100-000006000000}" name="Kolumna6" dataDxfId="5203" dataCellStyle="Walutowy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2000000}" name="Tabela1236138" displayName="Tabela1236138" ref="B164:G173" headerRowCount="0" totalsRowShown="0">
  <tableColumns count="6">
    <tableColumn id="1" xr3:uid="{00000000-0010-0000-A200-000001000000}" name="Kolumna1" dataDxfId="5214">
      <calculatedColumnFormula>'Wzorzec kategorii'!B120</calculatedColumnFormula>
    </tableColumn>
    <tableColumn id="2" xr3:uid="{00000000-0010-0000-A200-000002000000}" name="Kolumna2" dataDxfId="5213" dataCellStyle="Walutowy"/>
    <tableColumn id="3" xr3:uid="{00000000-0010-0000-A200-000003000000}" name="Kolumna3" dataDxfId="5212" dataCellStyle="Walutowy">
      <calculatedColumnFormula>SUM(Tabela2548150[#This Row])</calculatedColumnFormula>
    </tableColumn>
    <tableColumn id="4" xr3:uid="{00000000-0010-0000-A200-000004000000}" name="Kolumna4" dataDxfId="5211" dataCellStyle="Walutowy">
      <calculatedColumnFormula>C164-D164</calculatedColumnFormula>
    </tableColumn>
    <tableColumn id="5" xr3:uid="{00000000-0010-0000-A200-000005000000}" name="Kolumna5" dataDxfId="5210" dataCellStyle="Procentowy">
      <calculatedColumnFormula>IFERROR(D164/C164,"")</calculatedColumnFormula>
    </tableColumn>
    <tableColumn id="6" xr3:uid="{00000000-0010-0000-A200-000006000000}" name="Kolumna6" dataDxfId="5209" dataCellStyle="Walutowy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A3000000}" name="Tabela1337139" displayName="Tabela1337139" ref="B176:G185" headerRowCount="0" totalsRowShown="0">
  <tableColumns count="6">
    <tableColumn id="1" xr3:uid="{00000000-0010-0000-A300-000001000000}" name="Kolumna1" dataDxfId="5220">
      <calculatedColumnFormula>'Wzorzec kategorii'!B132</calculatedColumnFormula>
    </tableColumn>
    <tableColumn id="2" xr3:uid="{00000000-0010-0000-A300-000002000000}" name="Kolumna2" dataDxfId="5219" dataCellStyle="Walutowy"/>
    <tableColumn id="3" xr3:uid="{00000000-0010-0000-A300-000003000000}" name="Kolumna3" dataDxfId="5218" dataCellStyle="Walutowy">
      <calculatedColumnFormula>SUM(Tabela2649151[#This Row])</calculatedColumnFormula>
    </tableColumn>
    <tableColumn id="4" xr3:uid="{00000000-0010-0000-A300-000004000000}" name="Kolumna4" dataDxfId="5217" dataCellStyle="Walutowy">
      <calculatedColumnFormula>C176-D176</calculatedColumnFormula>
    </tableColumn>
    <tableColumn id="5" xr3:uid="{00000000-0010-0000-A300-000005000000}" name="Kolumna5" dataDxfId="5216" dataCellStyle="Procentowy">
      <calculatedColumnFormula>IFERROR(D176/C176,"")</calculatedColumnFormula>
    </tableColumn>
    <tableColumn id="6" xr3:uid="{00000000-0010-0000-A300-000006000000}" name="Kolumna6" dataDxfId="5215" dataCellStyle="Walutowy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A4000000}" name="Tabela1438140" displayName="Tabela1438140" ref="B188:G197" headerRowCount="0" totalsRowShown="0">
  <tableColumns count="6">
    <tableColumn id="1" xr3:uid="{00000000-0010-0000-A400-000001000000}" name="Kolumna1" dataDxfId="5226">
      <calculatedColumnFormula>'Wzorzec kategorii'!B144</calculatedColumnFormula>
    </tableColumn>
    <tableColumn id="2" xr3:uid="{00000000-0010-0000-A400-000002000000}" name="Kolumna2" dataDxfId="5225" dataCellStyle="Walutowy"/>
    <tableColumn id="3" xr3:uid="{00000000-0010-0000-A400-000003000000}" name="Kolumna3" dataDxfId="5224" dataCellStyle="Walutowy">
      <calculatedColumnFormula>SUM(Tabela2750152[#This Row])</calculatedColumnFormula>
    </tableColumn>
    <tableColumn id="4" xr3:uid="{00000000-0010-0000-A400-000004000000}" name="Kolumna4" dataDxfId="5223" dataCellStyle="Walutowy">
      <calculatedColumnFormula>C188-D188</calculatedColumnFormula>
    </tableColumn>
    <tableColumn id="5" xr3:uid="{00000000-0010-0000-A400-000005000000}" name="Kolumna5" dataDxfId="5222" dataCellStyle="Procentowy">
      <calculatedColumnFormula>IFERROR(D188/C188,"")</calculatedColumnFormula>
    </tableColumn>
    <tableColumn id="6" xr3:uid="{00000000-0010-0000-A400-000006000000}" name="Kolumna6" dataDxfId="5221" dataCellStyle="Walutowy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A5000000}" name="Tabela1539141" displayName="Tabela1539141" ref="B200:G209" headerRowCount="0" totalsRowShown="0">
  <tableColumns count="6">
    <tableColumn id="1" xr3:uid="{00000000-0010-0000-A500-000001000000}" name="Kolumna1" dataDxfId="5232">
      <calculatedColumnFormula>'Wzorzec kategorii'!B156</calculatedColumnFormula>
    </tableColumn>
    <tableColumn id="2" xr3:uid="{00000000-0010-0000-A500-000002000000}" name="Kolumna2" dataDxfId="5231" dataCellStyle="Walutowy"/>
    <tableColumn id="3" xr3:uid="{00000000-0010-0000-A500-000003000000}" name="Kolumna3" dataDxfId="5230" dataCellStyle="Walutowy">
      <calculatedColumnFormula>SUM(Tabela2851153[#This Row])</calculatedColumnFormula>
    </tableColumn>
    <tableColumn id="4" xr3:uid="{00000000-0010-0000-A500-000004000000}" name="Kolumna4" dataDxfId="5229" dataCellStyle="Walutowy">
      <calculatedColumnFormula>C200-D200</calculatedColumnFormula>
    </tableColumn>
    <tableColumn id="5" xr3:uid="{00000000-0010-0000-A500-000005000000}" name="Kolumna5" dataDxfId="5228" dataCellStyle="Procentowy">
      <calculatedColumnFormula>IFERROR(D200/C200,"")</calculatedColumnFormula>
    </tableColumn>
    <tableColumn id="6" xr3:uid="{00000000-0010-0000-A500-000006000000}" name="Kolumna6" dataDxfId="5227" dataCellStyle="Walutowy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A6000000}" name="Tabela1640142" displayName="Tabela1640142" ref="B212:G221" headerRowCount="0" totalsRowShown="0">
  <tableColumns count="6">
    <tableColumn id="1" xr3:uid="{00000000-0010-0000-A600-000001000000}" name="Kolumna1" dataDxfId="5238">
      <calculatedColumnFormula>'Wzorzec kategorii'!B168</calculatedColumnFormula>
    </tableColumn>
    <tableColumn id="2" xr3:uid="{00000000-0010-0000-A600-000002000000}" name="Kolumna2" dataDxfId="5237" dataCellStyle="Walutowy"/>
    <tableColumn id="3" xr3:uid="{00000000-0010-0000-A600-000003000000}" name="Kolumna3" dataDxfId="5236" dataCellStyle="Walutowy">
      <calculatedColumnFormula>SUM(Tabela192345147[#This Row])</calculatedColumnFormula>
    </tableColumn>
    <tableColumn id="4" xr3:uid="{00000000-0010-0000-A600-000004000000}" name="Kolumna4" dataDxfId="5235" dataCellStyle="Walutowy">
      <calculatedColumnFormula>C212-D212</calculatedColumnFormula>
    </tableColumn>
    <tableColumn id="5" xr3:uid="{00000000-0010-0000-A600-000005000000}" name="Kolumna5" dataDxfId="5234" dataCellStyle="Procentowy">
      <calculatedColumnFormula>IFERROR(D212/C212,"")</calculatedColumnFormula>
    </tableColumn>
    <tableColumn id="6" xr3:uid="{00000000-0010-0000-A600-000006000000}" name="Kolumna6" dataDxfId="5233" dataCellStyle="Walutowy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7000000}" name="Tabela1841143" displayName="Tabela1841143" ref="I91:AM101" totalsRowShown="0" headerRowDxfId="5239" dataDxfId="5240" headerRowBorderDxfId="8408">
  <autoFilter ref="I91:AM101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0-000001000000}" name="1" dataDxfId="5271"/>
    <tableColumn id="2" xr3:uid="{00000000-0010-0000-A700-000002000000}" name="2" dataDxfId="5270"/>
    <tableColumn id="3" xr3:uid="{00000000-0010-0000-A700-000003000000}" name="3" dataDxfId="5269"/>
    <tableColumn id="4" xr3:uid="{00000000-0010-0000-A700-000004000000}" name="4" dataDxfId="5268"/>
    <tableColumn id="5" xr3:uid="{00000000-0010-0000-A700-000005000000}" name="5" dataDxfId="5267"/>
    <tableColumn id="6" xr3:uid="{00000000-0010-0000-A700-000006000000}" name="6" dataDxfId="5266"/>
    <tableColumn id="7" xr3:uid="{00000000-0010-0000-A700-000007000000}" name="7" dataDxfId="5265"/>
    <tableColumn id="8" xr3:uid="{00000000-0010-0000-A700-000008000000}" name="8" dataDxfId="5264"/>
    <tableColumn id="9" xr3:uid="{00000000-0010-0000-A700-000009000000}" name="9" dataDxfId="5263"/>
    <tableColumn id="10" xr3:uid="{00000000-0010-0000-A700-00000A000000}" name="10" dataDxfId="5262"/>
    <tableColumn id="11" xr3:uid="{00000000-0010-0000-A700-00000B000000}" name="11" dataDxfId="5261"/>
    <tableColumn id="12" xr3:uid="{00000000-0010-0000-A700-00000C000000}" name="12" dataDxfId="5260"/>
    <tableColumn id="13" xr3:uid="{00000000-0010-0000-A700-00000D000000}" name="13" dataDxfId="5259"/>
    <tableColumn id="14" xr3:uid="{00000000-0010-0000-A700-00000E000000}" name="14" dataDxfId="5258"/>
    <tableColumn id="15" xr3:uid="{00000000-0010-0000-A700-00000F000000}" name="15" dataDxfId="5257"/>
    <tableColumn id="16" xr3:uid="{00000000-0010-0000-A700-000010000000}" name="16" dataDxfId="5256"/>
    <tableColumn id="17" xr3:uid="{00000000-0010-0000-A700-000011000000}" name="17" dataDxfId="5255"/>
    <tableColumn id="18" xr3:uid="{00000000-0010-0000-A700-000012000000}" name="18" dataDxfId="5254"/>
    <tableColumn id="19" xr3:uid="{00000000-0010-0000-A700-000013000000}" name="19" dataDxfId="5253"/>
    <tableColumn id="20" xr3:uid="{00000000-0010-0000-A700-000014000000}" name="20" dataDxfId="5252"/>
    <tableColumn id="21" xr3:uid="{00000000-0010-0000-A700-000015000000}" name="21" dataDxfId="5251"/>
    <tableColumn id="22" xr3:uid="{00000000-0010-0000-A700-000016000000}" name="22" dataDxfId="5250"/>
    <tableColumn id="23" xr3:uid="{00000000-0010-0000-A700-000017000000}" name="23" dataDxfId="5249"/>
    <tableColumn id="24" xr3:uid="{00000000-0010-0000-A700-000018000000}" name="24" dataDxfId="5248"/>
    <tableColumn id="25" xr3:uid="{00000000-0010-0000-A700-000019000000}" name="25" dataDxfId="5247"/>
    <tableColumn id="26" xr3:uid="{00000000-0010-0000-A700-00001A000000}" name="26" dataDxfId="5246"/>
    <tableColumn id="27" xr3:uid="{00000000-0010-0000-A700-00001B000000}" name="27" dataDxfId="5245"/>
    <tableColumn id="28" xr3:uid="{00000000-0010-0000-A700-00001C000000}" name="28" dataDxfId="5244"/>
    <tableColumn id="29" xr3:uid="{00000000-0010-0000-A700-00001D000000}" name="29" dataDxfId="5243"/>
    <tableColumn id="30" xr3:uid="{00000000-0010-0000-A700-00001E000000}" name="30" dataDxfId="5242"/>
    <tableColumn id="31" xr3:uid="{00000000-0010-0000-A700-00001F000000}" name="31" dataDxfId="5241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8000000}" name="Tabela1942144" displayName="Tabela1942144" ref="I103:AM113" totalsRowShown="0" headerRowDxfId="5272" dataDxfId="5273" headerRowBorderDxfId="8407">
  <autoFilter ref="I103:AM113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0-000001000000}" name="1" dataDxfId="5304"/>
    <tableColumn id="2" xr3:uid="{00000000-0010-0000-A800-000002000000}" name="2" dataDxfId="5303"/>
    <tableColumn id="3" xr3:uid="{00000000-0010-0000-A800-000003000000}" name="3" dataDxfId="5302"/>
    <tableColumn id="4" xr3:uid="{00000000-0010-0000-A800-000004000000}" name="4" dataDxfId="5301"/>
    <tableColumn id="5" xr3:uid="{00000000-0010-0000-A800-000005000000}" name="5" dataDxfId="5300"/>
    <tableColumn id="6" xr3:uid="{00000000-0010-0000-A800-000006000000}" name="6" dataDxfId="5299"/>
    <tableColumn id="7" xr3:uid="{00000000-0010-0000-A800-000007000000}" name="7" dataDxfId="5298"/>
    <tableColumn id="8" xr3:uid="{00000000-0010-0000-A800-000008000000}" name="8" dataDxfId="5297"/>
    <tableColumn id="9" xr3:uid="{00000000-0010-0000-A800-000009000000}" name="9" dataDxfId="5296"/>
    <tableColumn id="10" xr3:uid="{00000000-0010-0000-A800-00000A000000}" name="10" dataDxfId="5295"/>
    <tableColumn id="11" xr3:uid="{00000000-0010-0000-A800-00000B000000}" name="11" dataDxfId="5294"/>
    <tableColumn id="12" xr3:uid="{00000000-0010-0000-A800-00000C000000}" name="12" dataDxfId="5293"/>
    <tableColumn id="13" xr3:uid="{00000000-0010-0000-A800-00000D000000}" name="13" dataDxfId="5292"/>
    <tableColumn id="14" xr3:uid="{00000000-0010-0000-A800-00000E000000}" name="14" dataDxfId="5291"/>
    <tableColumn id="15" xr3:uid="{00000000-0010-0000-A800-00000F000000}" name="15" dataDxfId="5290"/>
    <tableColumn id="16" xr3:uid="{00000000-0010-0000-A800-000010000000}" name="16" dataDxfId="5289"/>
    <tableColumn id="17" xr3:uid="{00000000-0010-0000-A800-000011000000}" name="17" dataDxfId="5288"/>
    <tableColumn id="18" xr3:uid="{00000000-0010-0000-A800-000012000000}" name="18" dataDxfId="5287"/>
    <tableColumn id="19" xr3:uid="{00000000-0010-0000-A800-000013000000}" name="19" dataDxfId="5286"/>
    <tableColumn id="20" xr3:uid="{00000000-0010-0000-A800-000014000000}" name="20" dataDxfId="5285"/>
    <tableColumn id="21" xr3:uid="{00000000-0010-0000-A800-000015000000}" name="21" dataDxfId="5284"/>
    <tableColumn id="22" xr3:uid="{00000000-0010-0000-A800-000016000000}" name="22" dataDxfId="5283"/>
    <tableColumn id="23" xr3:uid="{00000000-0010-0000-A800-000017000000}" name="23" dataDxfId="5282"/>
    <tableColumn id="24" xr3:uid="{00000000-0010-0000-A800-000018000000}" name="24" dataDxfId="5281"/>
    <tableColumn id="25" xr3:uid="{00000000-0010-0000-A800-000019000000}" name="25" dataDxfId="5280"/>
    <tableColumn id="26" xr3:uid="{00000000-0010-0000-A800-00001A000000}" name="26" dataDxfId="5279"/>
    <tableColumn id="27" xr3:uid="{00000000-0010-0000-A800-00001B000000}" name="27" dataDxfId="5278"/>
    <tableColumn id="28" xr3:uid="{00000000-0010-0000-A800-00001C000000}" name="28" dataDxfId="5277"/>
    <tableColumn id="29" xr3:uid="{00000000-0010-0000-A800-00001D000000}" name="29" dataDxfId="5276"/>
    <tableColumn id="30" xr3:uid="{00000000-0010-0000-A800-00001E000000}" name="30" dataDxfId="5275"/>
    <tableColumn id="31" xr3:uid="{00000000-0010-0000-A800-00001F000000}" name="31" dataDxfId="5274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ela1923" displayName="Tabela1923" ref="I160:AM168" totalsRowShown="0" headerRowDxfId="9157" dataDxfId="9155" headerRowBorderDxfId="9156">
  <autoFilter ref="I160:AM168" xr:uid="{00000000-0009-0000-0100-00001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200-000001000000}" name="1" dataDxfId="9154"/>
    <tableColumn id="2" xr3:uid="{00000000-0010-0000-1200-000002000000}" name="2" dataDxfId="9153"/>
    <tableColumn id="3" xr3:uid="{00000000-0010-0000-1200-000003000000}" name="3" dataDxfId="9152"/>
    <tableColumn id="4" xr3:uid="{00000000-0010-0000-1200-000004000000}" name="4" dataDxfId="9151"/>
    <tableColumn id="5" xr3:uid="{00000000-0010-0000-1200-000005000000}" name="5" dataDxfId="9150"/>
    <tableColumn id="6" xr3:uid="{00000000-0010-0000-1200-000006000000}" name="6" dataDxfId="9149"/>
    <tableColumn id="7" xr3:uid="{00000000-0010-0000-1200-000007000000}" name="7" dataDxfId="9148"/>
    <tableColumn id="8" xr3:uid="{00000000-0010-0000-1200-000008000000}" name="8" dataDxfId="9147"/>
    <tableColumn id="9" xr3:uid="{00000000-0010-0000-1200-000009000000}" name="9" dataDxfId="9146"/>
    <tableColumn id="10" xr3:uid="{00000000-0010-0000-1200-00000A000000}" name="10" dataDxfId="9145"/>
    <tableColumn id="11" xr3:uid="{00000000-0010-0000-1200-00000B000000}" name="11" dataDxfId="9144"/>
    <tableColumn id="12" xr3:uid="{00000000-0010-0000-1200-00000C000000}" name="12" dataDxfId="9143"/>
    <tableColumn id="13" xr3:uid="{00000000-0010-0000-1200-00000D000000}" name="13" dataDxfId="9142"/>
    <tableColumn id="14" xr3:uid="{00000000-0010-0000-1200-00000E000000}" name="14" dataDxfId="9141"/>
    <tableColumn id="15" xr3:uid="{00000000-0010-0000-1200-00000F000000}" name="15" dataDxfId="9140"/>
    <tableColumn id="16" xr3:uid="{00000000-0010-0000-1200-000010000000}" name="16" dataDxfId="9139"/>
    <tableColumn id="17" xr3:uid="{00000000-0010-0000-1200-000011000000}" name="17" dataDxfId="9138"/>
    <tableColumn id="18" xr3:uid="{00000000-0010-0000-1200-000012000000}" name="18" dataDxfId="9137"/>
    <tableColumn id="19" xr3:uid="{00000000-0010-0000-1200-000013000000}" name="19" dataDxfId="9136"/>
    <tableColumn id="20" xr3:uid="{00000000-0010-0000-1200-000014000000}" name="20" dataDxfId="9135"/>
    <tableColumn id="21" xr3:uid="{00000000-0010-0000-1200-000015000000}" name="21" dataDxfId="9134"/>
    <tableColumn id="22" xr3:uid="{00000000-0010-0000-1200-000016000000}" name="22" dataDxfId="9133"/>
    <tableColumn id="23" xr3:uid="{00000000-0010-0000-1200-000017000000}" name="23" dataDxfId="9132"/>
    <tableColumn id="24" xr3:uid="{00000000-0010-0000-1200-000018000000}" name="24" dataDxfId="9131"/>
    <tableColumn id="25" xr3:uid="{00000000-0010-0000-1200-000019000000}" name="25" dataDxfId="9130"/>
    <tableColumn id="26" xr3:uid="{00000000-0010-0000-1200-00001A000000}" name="26" dataDxfId="9129"/>
    <tableColumn id="27" xr3:uid="{00000000-0010-0000-1200-00001B000000}" name="27" dataDxfId="9128"/>
    <tableColumn id="28" xr3:uid="{00000000-0010-0000-1200-00001C000000}" name="28" dataDxfId="9127"/>
    <tableColumn id="29" xr3:uid="{00000000-0010-0000-1200-00001D000000}" name="29" dataDxfId="9126"/>
    <tableColumn id="30" xr3:uid="{00000000-0010-0000-1200-00001E000000}" name="30" dataDxfId="9125"/>
    <tableColumn id="31" xr3:uid="{00000000-0010-0000-1200-00001F000000}" name="31" dataDxfId="9124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A9000000}" name="Tabela192143145" displayName="Tabela192143145" ref="I115:AM125" totalsRowShown="0" headerRowDxfId="5305" dataDxfId="5306" headerRowBorderDxfId="8406">
  <autoFilter ref="I115:AM125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0-000001000000}" name="1" dataDxfId="5337"/>
    <tableColumn id="2" xr3:uid="{00000000-0010-0000-A900-000002000000}" name="2" dataDxfId="5336"/>
    <tableColumn id="3" xr3:uid="{00000000-0010-0000-A900-000003000000}" name="3" dataDxfId="5335"/>
    <tableColumn id="4" xr3:uid="{00000000-0010-0000-A900-000004000000}" name="4" dataDxfId="5334"/>
    <tableColumn id="5" xr3:uid="{00000000-0010-0000-A900-000005000000}" name="5" dataDxfId="5333"/>
    <tableColumn id="6" xr3:uid="{00000000-0010-0000-A900-000006000000}" name="6" dataDxfId="5332"/>
    <tableColumn id="7" xr3:uid="{00000000-0010-0000-A900-000007000000}" name="7" dataDxfId="5331"/>
    <tableColumn id="8" xr3:uid="{00000000-0010-0000-A900-000008000000}" name="8" dataDxfId="5330"/>
    <tableColumn id="9" xr3:uid="{00000000-0010-0000-A900-000009000000}" name="9" dataDxfId="5329"/>
    <tableColumn id="10" xr3:uid="{00000000-0010-0000-A900-00000A000000}" name="10" dataDxfId="5328"/>
    <tableColumn id="11" xr3:uid="{00000000-0010-0000-A900-00000B000000}" name="11" dataDxfId="5327"/>
    <tableColumn id="12" xr3:uid="{00000000-0010-0000-A900-00000C000000}" name="12" dataDxfId="5326"/>
    <tableColumn id="13" xr3:uid="{00000000-0010-0000-A900-00000D000000}" name="13" dataDxfId="5325"/>
    <tableColumn id="14" xr3:uid="{00000000-0010-0000-A900-00000E000000}" name="14" dataDxfId="5324"/>
    <tableColumn id="15" xr3:uid="{00000000-0010-0000-A900-00000F000000}" name="15" dataDxfId="5323"/>
    <tableColumn id="16" xr3:uid="{00000000-0010-0000-A900-000010000000}" name="16" dataDxfId="5322"/>
    <tableColumn id="17" xr3:uid="{00000000-0010-0000-A900-000011000000}" name="17" dataDxfId="5321"/>
    <tableColumn id="18" xr3:uid="{00000000-0010-0000-A900-000012000000}" name="18" dataDxfId="5320"/>
    <tableColumn id="19" xr3:uid="{00000000-0010-0000-A900-000013000000}" name="19" dataDxfId="5319"/>
    <tableColumn id="20" xr3:uid="{00000000-0010-0000-A900-000014000000}" name="20" dataDxfId="5318"/>
    <tableColumn id="21" xr3:uid="{00000000-0010-0000-A900-000015000000}" name="21" dataDxfId="5317"/>
    <tableColumn id="22" xr3:uid="{00000000-0010-0000-A900-000016000000}" name="22" dataDxfId="5316"/>
    <tableColumn id="23" xr3:uid="{00000000-0010-0000-A900-000017000000}" name="23" dataDxfId="5315"/>
    <tableColumn id="24" xr3:uid="{00000000-0010-0000-A900-000018000000}" name="24" dataDxfId="5314"/>
    <tableColumn id="25" xr3:uid="{00000000-0010-0000-A900-000019000000}" name="25" dataDxfId="5313"/>
    <tableColumn id="26" xr3:uid="{00000000-0010-0000-A900-00001A000000}" name="26" dataDxfId="5312"/>
    <tableColumn id="27" xr3:uid="{00000000-0010-0000-A900-00001B000000}" name="27" dataDxfId="5311"/>
    <tableColumn id="28" xr3:uid="{00000000-0010-0000-A900-00001C000000}" name="28" dataDxfId="5310"/>
    <tableColumn id="29" xr3:uid="{00000000-0010-0000-A900-00001D000000}" name="29" dataDxfId="5309"/>
    <tableColumn id="30" xr3:uid="{00000000-0010-0000-A900-00001E000000}" name="30" dataDxfId="5308"/>
    <tableColumn id="31" xr3:uid="{00000000-0010-0000-A900-00001F000000}" name="31" dataDxfId="5307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AA000000}" name="Tabela192244146" displayName="Tabela192244146" ref="I151:AM161" totalsRowShown="0" headerRowDxfId="5338" dataDxfId="5339" headerRowBorderDxfId="8405">
  <autoFilter ref="I151:AM161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0-000001000000}" name="1" dataDxfId="5370"/>
    <tableColumn id="2" xr3:uid="{00000000-0010-0000-AA00-000002000000}" name="2" dataDxfId="5369"/>
    <tableColumn id="3" xr3:uid="{00000000-0010-0000-AA00-000003000000}" name="3" dataDxfId="5368"/>
    <tableColumn id="4" xr3:uid="{00000000-0010-0000-AA00-000004000000}" name="4" dataDxfId="5367"/>
    <tableColumn id="5" xr3:uid="{00000000-0010-0000-AA00-000005000000}" name="5" dataDxfId="5366"/>
    <tableColumn id="6" xr3:uid="{00000000-0010-0000-AA00-000006000000}" name="6" dataDxfId="5365"/>
    <tableColumn id="7" xr3:uid="{00000000-0010-0000-AA00-000007000000}" name="7" dataDxfId="5364"/>
    <tableColumn id="8" xr3:uid="{00000000-0010-0000-AA00-000008000000}" name="8" dataDxfId="5363"/>
    <tableColumn id="9" xr3:uid="{00000000-0010-0000-AA00-000009000000}" name="9" dataDxfId="5362"/>
    <tableColumn id="10" xr3:uid="{00000000-0010-0000-AA00-00000A000000}" name="10" dataDxfId="5361"/>
    <tableColumn id="11" xr3:uid="{00000000-0010-0000-AA00-00000B000000}" name="11" dataDxfId="5360"/>
    <tableColumn id="12" xr3:uid="{00000000-0010-0000-AA00-00000C000000}" name="12" dataDxfId="5359"/>
    <tableColumn id="13" xr3:uid="{00000000-0010-0000-AA00-00000D000000}" name="13" dataDxfId="5358"/>
    <tableColumn id="14" xr3:uid="{00000000-0010-0000-AA00-00000E000000}" name="14" dataDxfId="5357"/>
    <tableColumn id="15" xr3:uid="{00000000-0010-0000-AA00-00000F000000}" name="15" dataDxfId="5356"/>
    <tableColumn id="16" xr3:uid="{00000000-0010-0000-AA00-000010000000}" name="16" dataDxfId="5355"/>
    <tableColumn id="17" xr3:uid="{00000000-0010-0000-AA00-000011000000}" name="17" dataDxfId="5354"/>
    <tableColumn id="18" xr3:uid="{00000000-0010-0000-AA00-000012000000}" name="18" dataDxfId="5353"/>
    <tableColumn id="19" xr3:uid="{00000000-0010-0000-AA00-000013000000}" name="19" dataDxfId="5352"/>
    <tableColumn id="20" xr3:uid="{00000000-0010-0000-AA00-000014000000}" name="20" dataDxfId="5351"/>
    <tableColumn id="21" xr3:uid="{00000000-0010-0000-AA00-000015000000}" name="21" dataDxfId="5350"/>
    <tableColumn id="22" xr3:uid="{00000000-0010-0000-AA00-000016000000}" name="22" dataDxfId="5349"/>
    <tableColumn id="23" xr3:uid="{00000000-0010-0000-AA00-000017000000}" name="23" dataDxfId="5348"/>
    <tableColumn id="24" xr3:uid="{00000000-0010-0000-AA00-000018000000}" name="24" dataDxfId="5347"/>
    <tableColumn id="25" xr3:uid="{00000000-0010-0000-AA00-000019000000}" name="25" dataDxfId="5346"/>
    <tableColumn id="26" xr3:uid="{00000000-0010-0000-AA00-00001A000000}" name="26" dataDxfId="5345"/>
    <tableColumn id="27" xr3:uid="{00000000-0010-0000-AA00-00001B000000}" name="27" dataDxfId="5344"/>
    <tableColumn id="28" xr3:uid="{00000000-0010-0000-AA00-00001C000000}" name="28" dataDxfId="5343"/>
    <tableColumn id="29" xr3:uid="{00000000-0010-0000-AA00-00001D000000}" name="29" dataDxfId="5342"/>
    <tableColumn id="30" xr3:uid="{00000000-0010-0000-AA00-00001E000000}" name="30" dataDxfId="5341"/>
    <tableColumn id="31" xr3:uid="{00000000-0010-0000-AA00-00001F000000}" name="31" dataDxfId="5340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AB000000}" name="Tabela192345147" displayName="Tabela192345147" ref="I211:AM221" totalsRowShown="0" headerRowDxfId="5371" dataDxfId="5372" headerRowBorderDxfId="8404">
  <autoFilter ref="I211:AM221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0-000001000000}" name="1" dataDxfId="5403"/>
    <tableColumn id="2" xr3:uid="{00000000-0010-0000-AB00-000002000000}" name="2" dataDxfId="5402"/>
    <tableColumn id="3" xr3:uid="{00000000-0010-0000-AB00-000003000000}" name="3" dataDxfId="5401"/>
    <tableColumn id="4" xr3:uid="{00000000-0010-0000-AB00-000004000000}" name="4" dataDxfId="5400"/>
    <tableColumn id="5" xr3:uid="{00000000-0010-0000-AB00-000005000000}" name="5" dataDxfId="5399"/>
    <tableColumn id="6" xr3:uid="{00000000-0010-0000-AB00-000006000000}" name="6" dataDxfId="5398"/>
    <tableColumn id="7" xr3:uid="{00000000-0010-0000-AB00-000007000000}" name="7" dataDxfId="5397"/>
    <tableColumn id="8" xr3:uid="{00000000-0010-0000-AB00-000008000000}" name="8" dataDxfId="5396"/>
    <tableColumn id="9" xr3:uid="{00000000-0010-0000-AB00-000009000000}" name="9" dataDxfId="5395"/>
    <tableColumn id="10" xr3:uid="{00000000-0010-0000-AB00-00000A000000}" name="10" dataDxfId="5394"/>
    <tableColumn id="11" xr3:uid="{00000000-0010-0000-AB00-00000B000000}" name="11" dataDxfId="5393"/>
    <tableColumn id="12" xr3:uid="{00000000-0010-0000-AB00-00000C000000}" name="12" dataDxfId="5392"/>
    <tableColumn id="13" xr3:uid="{00000000-0010-0000-AB00-00000D000000}" name="13" dataDxfId="5391"/>
    <tableColumn id="14" xr3:uid="{00000000-0010-0000-AB00-00000E000000}" name="14" dataDxfId="5390"/>
    <tableColumn id="15" xr3:uid="{00000000-0010-0000-AB00-00000F000000}" name="15" dataDxfId="5389"/>
    <tableColumn id="16" xr3:uid="{00000000-0010-0000-AB00-000010000000}" name="16" dataDxfId="5388"/>
    <tableColumn id="17" xr3:uid="{00000000-0010-0000-AB00-000011000000}" name="17" dataDxfId="5387"/>
    <tableColumn id="18" xr3:uid="{00000000-0010-0000-AB00-000012000000}" name="18" dataDxfId="5386"/>
    <tableColumn id="19" xr3:uid="{00000000-0010-0000-AB00-000013000000}" name="19" dataDxfId="5385"/>
    <tableColumn id="20" xr3:uid="{00000000-0010-0000-AB00-000014000000}" name="20" dataDxfId="5384"/>
    <tableColumn id="21" xr3:uid="{00000000-0010-0000-AB00-000015000000}" name="21" dataDxfId="5383"/>
    <tableColumn id="22" xr3:uid="{00000000-0010-0000-AB00-000016000000}" name="22" dataDxfId="5382"/>
    <tableColumn id="23" xr3:uid="{00000000-0010-0000-AB00-000017000000}" name="23" dataDxfId="5381"/>
    <tableColumn id="24" xr3:uid="{00000000-0010-0000-AB00-000018000000}" name="24" dataDxfId="5380"/>
    <tableColumn id="25" xr3:uid="{00000000-0010-0000-AB00-000019000000}" name="25" dataDxfId="5379"/>
    <tableColumn id="26" xr3:uid="{00000000-0010-0000-AB00-00001A000000}" name="26" dataDxfId="5378"/>
    <tableColumn id="27" xr3:uid="{00000000-0010-0000-AB00-00001B000000}" name="27" dataDxfId="5377"/>
    <tableColumn id="28" xr3:uid="{00000000-0010-0000-AB00-00001C000000}" name="28" dataDxfId="5376"/>
    <tableColumn id="29" xr3:uid="{00000000-0010-0000-AB00-00001D000000}" name="29" dataDxfId="5375"/>
    <tableColumn id="30" xr3:uid="{00000000-0010-0000-AB00-00001E000000}" name="30" dataDxfId="5374"/>
    <tableColumn id="31" xr3:uid="{00000000-0010-0000-AB00-00001F000000}" name="31" dataDxfId="5373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AC000000}" name="Tabela19212446148" displayName="Tabela19212446148" ref="I139:AM149" totalsRowShown="0" headerRowDxfId="5404" dataDxfId="5405" headerRowBorderDxfId="8403">
  <autoFilter ref="I139:AM149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0-000001000000}" name="1" dataDxfId="5436"/>
    <tableColumn id="2" xr3:uid="{00000000-0010-0000-AC00-000002000000}" name="2" dataDxfId="5435"/>
    <tableColumn id="3" xr3:uid="{00000000-0010-0000-AC00-000003000000}" name="3" dataDxfId="5434"/>
    <tableColumn id="4" xr3:uid="{00000000-0010-0000-AC00-000004000000}" name="4" dataDxfId="5433"/>
    <tableColumn id="5" xr3:uid="{00000000-0010-0000-AC00-000005000000}" name="5" dataDxfId="5432"/>
    <tableColumn id="6" xr3:uid="{00000000-0010-0000-AC00-000006000000}" name="6" dataDxfId="5431"/>
    <tableColumn id="7" xr3:uid="{00000000-0010-0000-AC00-000007000000}" name="7" dataDxfId="5430"/>
    <tableColumn id="8" xr3:uid="{00000000-0010-0000-AC00-000008000000}" name="8" dataDxfId="5429"/>
    <tableColumn id="9" xr3:uid="{00000000-0010-0000-AC00-000009000000}" name="9" dataDxfId="5428"/>
    <tableColumn id="10" xr3:uid="{00000000-0010-0000-AC00-00000A000000}" name="10" dataDxfId="5427"/>
    <tableColumn id="11" xr3:uid="{00000000-0010-0000-AC00-00000B000000}" name="11" dataDxfId="5426"/>
    <tableColumn id="12" xr3:uid="{00000000-0010-0000-AC00-00000C000000}" name="12" dataDxfId="5425"/>
    <tableColumn id="13" xr3:uid="{00000000-0010-0000-AC00-00000D000000}" name="13" dataDxfId="5424"/>
    <tableColumn id="14" xr3:uid="{00000000-0010-0000-AC00-00000E000000}" name="14" dataDxfId="5423"/>
    <tableColumn id="15" xr3:uid="{00000000-0010-0000-AC00-00000F000000}" name="15" dataDxfId="5422"/>
    <tableColumn id="16" xr3:uid="{00000000-0010-0000-AC00-000010000000}" name="16" dataDxfId="5421"/>
    <tableColumn id="17" xr3:uid="{00000000-0010-0000-AC00-000011000000}" name="17" dataDxfId="5420"/>
    <tableColumn id="18" xr3:uid="{00000000-0010-0000-AC00-000012000000}" name="18" dataDxfId="5419"/>
    <tableColumn id="19" xr3:uid="{00000000-0010-0000-AC00-000013000000}" name="19" dataDxfId="5418"/>
    <tableColumn id="20" xr3:uid="{00000000-0010-0000-AC00-000014000000}" name="20" dataDxfId="5417"/>
    <tableColumn id="21" xr3:uid="{00000000-0010-0000-AC00-000015000000}" name="21" dataDxfId="5416"/>
    <tableColumn id="22" xr3:uid="{00000000-0010-0000-AC00-000016000000}" name="22" dataDxfId="5415"/>
    <tableColumn id="23" xr3:uid="{00000000-0010-0000-AC00-000017000000}" name="23" dataDxfId="5414"/>
    <tableColumn id="24" xr3:uid="{00000000-0010-0000-AC00-000018000000}" name="24" dataDxfId="5413"/>
    <tableColumn id="25" xr3:uid="{00000000-0010-0000-AC00-000019000000}" name="25" dataDxfId="5412"/>
    <tableColumn id="26" xr3:uid="{00000000-0010-0000-AC00-00001A000000}" name="26" dataDxfId="5411"/>
    <tableColumn id="27" xr3:uid="{00000000-0010-0000-AC00-00001B000000}" name="27" dataDxfId="5410"/>
    <tableColumn id="28" xr3:uid="{00000000-0010-0000-AC00-00001C000000}" name="28" dataDxfId="5409"/>
    <tableColumn id="29" xr3:uid="{00000000-0010-0000-AC00-00001D000000}" name="29" dataDxfId="5408"/>
    <tableColumn id="30" xr3:uid="{00000000-0010-0000-AC00-00001E000000}" name="30" dataDxfId="5407"/>
    <tableColumn id="31" xr3:uid="{00000000-0010-0000-AC00-00001F000000}" name="31" dataDxfId="5406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AD000000}" name="Tabela19212547149" displayName="Tabela19212547149" ref="I127:AM137" totalsRowShown="0" headerRowDxfId="5437" dataDxfId="5438" headerRowBorderDxfId="8402">
  <autoFilter ref="I127:AM137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0-000001000000}" name="1" dataDxfId="5469"/>
    <tableColumn id="2" xr3:uid="{00000000-0010-0000-AD00-000002000000}" name="2" dataDxfId="5468"/>
    <tableColumn id="3" xr3:uid="{00000000-0010-0000-AD00-000003000000}" name="3" dataDxfId="5467"/>
    <tableColumn id="4" xr3:uid="{00000000-0010-0000-AD00-000004000000}" name="4" dataDxfId="5466"/>
    <tableColumn id="5" xr3:uid="{00000000-0010-0000-AD00-000005000000}" name="5" dataDxfId="5465"/>
    <tableColumn id="6" xr3:uid="{00000000-0010-0000-AD00-000006000000}" name="6" dataDxfId="5464"/>
    <tableColumn id="7" xr3:uid="{00000000-0010-0000-AD00-000007000000}" name="7" dataDxfId="5463"/>
    <tableColumn id="8" xr3:uid="{00000000-0010-0000-AD00-000008000000}" name="8" dataDxfId="5462"/>
    <tableColumn id="9" xr3:uid="{00000000-0010-0000-AD00-000009000000}" name="9" dataDxfId="5461"/>
    <tableColumn id="10" xr3:uid="{00000000-0010-0000-AD00-00000A000000}" name="10" dataDxfId="5460"/>
    <tableColumn id="11" xr3:uid="{00000000-0010-0000-AD00-00000B000000}" name="11" dataDxfId="5459"/>
    <tableColumn id="12" xr3:uid="{00000000-0010-0000-AD00-00000C000000}" name="12" dataDxfId="5458"/>
    <tableColumn id="13" xr3:uid="{00000000-0010-0000-AD00-00000D000000}" name="13" dataDxfId="5457"/>
    <tableColumn id="14" xr3:uid="{00000000-0010-0000-AD00-00000E000000}" name="14" dataDxfId="5456"/>
    <tableColumn id="15" xr3:uid="{00000000-0010-0000-AD00-00000F000000}" name="15" dataDxfId="5455"/>
    <tableColumn id="16" xr3:uid="{00000000-0010-0000-AD00-000010000000}" name="16" dataDxfId="5454"/>
    <tableColumn id="17" xr3:uid="{00000000-0010-0000-AD00-000011000000}" name="17" dataDxfId="5453"/>
    <tableColumn id="18" xr3:uid="{00000000-0010-0000-AD00-000012000000}" name="18" dataDxfId="5452"/>
    <tableColumn id="19" xr3:uid="{00000000-0010-0000-AD00-000013000000}" name="19" dataDxfId="5451"/>
    <tableColumn id="20" xr3:uid="{00000000-0010-0000-AD00-000014000000}" name="20" dataDxfId="5450"/>
    <tableColumn id="21" xr3:uid="{00000000-0010-0000-AD00-000015000000}" name="21" dataDxfId="5449"/>
    <tableColumn id="22" xr3:uid="{00000000-0010-0000-AD00-000016000000}" name="22" dataDxfId="5448"/>
    <tableColumn id="23" xr3:uid="{00000000-0010-0000-AD00-000017000000}" name="23" dataDxfId="5447"/>
    <tableColumn id="24" xr3:uid="{00000000-0010-0000-AD00-000018000000}" name="24" dataDxfId="5446"/>
    <tableColumn id="25" xr3:uid="{00000000-0010-0000-AD00-000019000000}" name="25" dataDxfId="5445"/>
    <tableColumn id="26" xr3:uid="{00000000-0010-0000-AD00-00001A000000}" name="26" dataDxfId="5444"/>
    <tableColumn id="27" xr3:uid="{00000000-0010-0000-AD00-00001B000000}" name="27" dataDxfId="5443"/>
    <tableColumn id="28" xr3:uid="{00000000-0010-0000-AD00-00001C000000}" name="28" dataDxfId="5442"/>
    <tableColumn id="29" xr3:uid="{00000000-0010-0000-AD00-00001D000000}" name="29" dataDxfId="5441"/>
    <tableColumn id="30" xr3:uid="{00000000-0010-0000-AD00-00001E000000}" name="30" dataDxfId="5440"/>
    <tableColumn id="31" xr3:uid="{00000000-0010-0000-AD00-00001F000000}" name="31" dataDxfId="5439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AE000000}" name="Tabela2548150" displayName="Tabela2548150" ref="I163:AM173" totalsRowShown="0" headerRowDxfId="5470" dataDxfId="5471">
  <autoFilter ref="I163:AM17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0-000001000000}" name="1" dataDxfId="5502"/>
    <tableColumn id="2" xr3:uid="{00000000-0010-0000-AE00-000002000000}" name="2" dataDxfId="5501"/>
    <tableColumn id="3" xr3:uid="{00000000-0010-0000-AE00-000003000000}" name="3" dataDxfId="5500"/>
    <tableColumn id="4" xr3:uid="{00000000-0010-0000-AE00-000004000000}" name="4" dataDxfId="5499"/>
    <tableColumn id="5" xr3:uid="{00000000-0010-0000-AE00-000005000000}" name="5" dataDxfId="5498"/>
    <tableColumn id="6" xr3:uid="{00000000-0010-0000-AE00-000006000000}" name="6" dataDxfId="5497"/>
    <tableColumn id="7" xr3:uid="{00000000-0010-0000-AE00-000007000000}" name="7" dataDxfId="5496"/>
    <tableColumn id="8" xr3:uid="{00000000-0010-0000-AE00-000008000000}" name="8" dataDxfId="5495"/>
    <tableColumn id="9" xr3:uid="{00000000-0010-0000-AE00-000009000000}" name="9" dataDxfId="5494"/>
    <tableColumn id="10" xr3:uid="{00000000-0010-0000-AE00-00000A000000}" name="10" dataDxfId="5493"/>
    <tableColumn id="11" xr3:uid="{00000000-0010-0000-AE00-00000B000000}" name="11" dataDxfId="5492"/>
    <tableColumn id="12" xr3:uid="{00000000-0010-0000-AE00-00000C000000}" name="12" dataDxfId="5491"/>
    <tableColumn id="13" xr3:uid="{00000000-0010-0000-AE00-00000D000000}" name="13" dataDxfId="5490"/>
    <tableColumn id="14" xr3:uid="{00000000-0010-0000-AE00-00000E000000}" name="14" dataDxfId="5489"/>
    <tableColumn id="15" xr3:uid="{00000000-0010-0000-AE00-00000F000000}" name="15" dataDxfId="5488"/>
    <tableColumn id="16" xr3:uid="{00000000-0010-0000-AE00-000010000000}" name="16" dataDxfId="5487"/>
    <tableColumn id="17" xr3:uid="{00000000-0010-0000-AE00-000011000000}" name="17" dataDxfId="5486"/>
    <tableColumn id="18" xr3:uid="{00000000-0010-0000-AE00-000012000000}" name="18" dataDxfId="5485"/>
    <tableColumn id="19" xr3:uid="{00000000-0010-0000-AE00-000013000000}" name="19" dataDxfId="5484"/>
    <tableColumn id="20" xr3:uid="{00000000-0010-0000-AE00-000014000000}" name="20" dataDxfId="5483"/>
    <tableColumn id="21" xr3:uid="{00000000-0010-0000-AE00-000015000000}" name="21" dataDxfId="5482"/>
    <tableColumn id="22" xr3:uid="{00000000-0010-0000-AE00-000016000000}" name="22" dataDxfId="5481"/>
    <tableColumn id="23" xr3:uid="{00000000-0010-0000-AE00-000017000000}" name="23" dataDxfId="5480"/>
    <tableColumn id="24" xr3:uid="{00000000-0010-0000-AE00-000018000000}" name="24" dataDxfId="5479"/>
    <tableColumn id="25" xr3:uid="{00000000-0010-0000-AE00-000019000000}" name="25" dataDxfId="5478"/>
    <tableColumn id="26" xr3:uid="{00000000-0010-0000-AE00-00001A000000}" name="26" dataDxfId="5477"/>
    <tableColumn id="27" xr3:uid="{00000000-0010-0000-AE00-00001B000000}" name="27" dataDxfId="5476"/>
    <tableColumn id="28" xr3:uid="{00000000-0010-0000-AE00-00001C000000}" name="28" dataDxfId="5475"/>
    <tableColumn id="29" xr3:uid="{00000000-0010-0000-AE00-00001D000000}" name="29" dataDxfId="5474"/>
    <tableColumn id="30" xr3:uid="{00000000-0010-0000-AE00-00001E000000}" name="30" dataDxfId="5473"/>
    <tableColumn id="31" xr3:uid="{00000000-0010-0000-AE00-00001F000000}" name="31" dataDxfId="5472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AF000000}" name="Tabela2649151" displayName="Tabela2649151" ref="I175:AM185" totalsRowShown="0" headerRowDxfId="5503" dataDxfId="5504" headerRowBorderDxfId="8401">
  <autoFilter ref="I175:AM185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0-000001000000}" name="1" dataDxfId="5535"/>
    <tableColumn id="2" xr3:uid="{00000000-0010-0000-AF00-000002000000}" name="2" dataDxfId="5534"/>
    <tableColumn id="3" xr3:uid="{00000000-0010-0000-AF00-000003000000}" name="3" dataDxfId="5533"/>
    <tableColumn id="4" xr3:uid="{00000000-0010-0000-AF00-000004000000}" name="4" dataDxfId="5532"/>
    <tableColumn id="5" xr3:uid="{00000000-0010-0000-AF00-000005000000}" name="5" dataDxfId="5531"/>
    <tableColumn id="6" xr3:uid="{00000000-0010-0000-AF00-000006000000}" name="6" dataDxfId="5530"/>
    <tableColumn id="7" xr3:uid="{00000000-0010-0000-AF00-000007000000}" name="7" dataDxfId="5529"/>
    <tableColumn id="8" xr3:uid="{00000000-0010-0000-AF00-000008000000}" name="8" dataDxfId="5528"/>
    <tableColumn id="9" xr3:uid="{00000000-0010-0000-AF00-000009000000}" name="9" dataDxfId="5527"/>
    <tableColumn id="10" xr3:uid="{00000000-0010-0000-AF00-00000A000000}" name="10" dataDxfId="5526"/>
    <tableColumn id="11" xr3:uid="{00000000-0010-0000-AF00-00000B000000}" name="11" dataDxfId="5525"/>
    <tableColumn id="12" xr3:uid="{00000000-0010-0000-AF00-00000C000000}" name="12" dataDxfId="5524"/>
    <tableColumn id="13" xr3:uid="{00000000-0010-0000-AF00-00000D000000}" name="13" dataDxfId="5523"/>
    <tableColumn id="14" xr3:uid="{00000000-0010-0000-AF00-00000E000000}" name="14" dataDxfId="5522"/>
    <tableColumn id="15" xr3:uid="{00000000-0010-0000-AF00-00000F000000}" name="15" dataDxfId="5521"/>
    <tableColumn id="16" xr3:uid="{00000000-0010-0000-AF00-000010000000}" name="16" dataDxfId="5520"/>
    <tableColumn id="17" xr3:uid="{00000000-0010-0000-AF00-000011000000}" name="17" dataDxfId="5519"/>
    <tableColumn id="18" xr3:uid="{00000000-0010-0000-AF00-000012000000}" name="18" dataDxfId="5518"/>
    <tableColumn id="19" xr3:uid="{00000000-0010-0000-AF00-000013000000}" name="19" dataDxfId="5517"/>
    <tableColumn id="20" xr3:uid="{00000000-0010-0000-AF00-000014000000}" name="20" dataDxfId="5516"/>
    <tableColumn id="21" xr3:uid="{00000000-0010-0000-AF00-000015000000}" name="21" dataDxfId="5515"/>
    <tableColumn id="22" xr3:uid="{00000000-0010-0000-AF00-000016000000}" name="22" dataDxfId="5514"/>
    <tableColumn id="23" xr3:uid="{00000000-0010-0000-AF00-000017000000}" name="23" dataDxfId="5513"/>
    <tableColumn id="24" xr3:uid="{00000000-0010-0000-AF00-000018000000}" name="24" dataDxfId="5512"/>
    <tableColumn id="25" xr3:uid="{00000000-0010-0000-AF00-000019000000}" name="25" dataDxfId="5511"/>
    <tableColumn id="26" xr3:uid="{00000000-0010-0000-AF00-00001A000000}" name="26" dataDxfId="5510"/>
    <tableColumn id="27" xr3:uid="{00000000-0010-0000-AF00-00001B000000}" name="27" dataDxfId="5509"/>
    <tableColumn id="28" xr3:uid="{00000000-0010-0000-AF00-00001C000000}" name="28" dataDxfId="5508"/>
    <tableColumn id="29" xr3:uid="{00000000-0010-0000-AF00-00001D000000}" name="29" dataDxfId="5507"/>
    <tableColumn id="30" xr3:uid="{00000000-0010-0000-AF00-00001E000000}" name="30" dataDxfId="5506"/>
    <tableColumn id="31" xr3:uid="{00000000-0010-0000-AF00-00001F000000}" name="31" dataDxfId="5505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B0000000}" name="Tabela2750152" displayName="Tabela2750152" ref="I187:AM197" totalsRowShown="0" headerRowDxfId="5536" dataDxfId="5537">
  <autoFilter ref="I187:AM197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0-000001000000}" name="1" dataDxfId="5568"/>
    <tableColumn id="2" xr3:uid="{00000000-0010-0000-B000-000002000000}" name="2" dataDxfId="5567"/>
    <tableColumn id="3" xr3:uid="{00000000-0010-0000-B000-000003000000}" name="3" dataDxfId="5566"/>
    <tableColumn id="4" xr3:uid="{00000000-0010-0000-B000-000004000000}" name="4" dataDxfId="5565"/>
    <tableColumn id="5" xr3:uid="{00000000-0010-0000-B000-000005000000}" name="5" dataDxfId="5564"/>
    <tableColumn id="6" xr3:uid="{00000000-0010-0000-B000-000006000000}" name="6" dataDxfId="5563"/>
    <tableColumn id="7" xr3:uid="{00000000-0010-0000-B000-000007000000}" name="7" dataDxfId="5562"/>
    <tableColumn id="8" xr3:uid="{00000000-0010-0000-B000-000008000000}" name="8" dataDxfId="5561"/>
    <tableColumn id="9" xr3:uid="{00000000-0010-0000-B000-000009000000}" name="9" dataDxfId="5560"/>
    <tableColumn id="10" xr3:uid="{00000000-0010-0000-B000-00000A000000}" name="10" dataDxfId="5559"/>
    <tableColumn id="11" xr3:uid="{00000000-0010-0000-B000-00000B000000}" name="11" dataDxfId="5558"/>
    <tableColumn id="12" xr3:uid="{00000000-0010-0000-B000-00000C000000}" name="12" dataDxfId="5557"/>
    <tableColumn id="13" xr3:uid="{00000000-0010-0000-B000-00000D000000}" name="13" dataDxfId="5556"/>
    <tableColumn id="14" xr3:uid="{00000000-0010-0000-B000-00000E000000}" name="14" dataDxfId="5555"/>
    <tableColumn id="15" xr3:uid="{00000000-0010-0000-B000-00000F000000}" name="15" dataDxfId="5554"/>
    <tableColumn id="16" xr3:uid="{00000000-0010-0000-B000-000010000000}" name="16" dataDxfId="5553"/>
    <tableColumn id="17" xr3:uid="{00000000-0010-0000-B000-000011000000}" name="17" dataDxfId="5552"/>
    <tableColumn id="18" xr3:uid="{00000000-0010-0000-B000-000012000000}" name="18" dataDxfId="5551"/>
    <tableColumn id="19" xr3:uid="{00000000-0010-0000-B000-000013000000}" name="19" dataDxfId="5550"/>
    <tableColumn id="20" xr3:uid="{00000000-0010-0000-B000-000014000000}" name="20" dataDxfId="5549"/>
    <tableColumn id="21" xr3:uid="{00000000-0010-0000-B000-000015000000}" name="21" dataDxfId="5548"/>
    <tableColumn id="22" xr3:uid="{00000000-0010-0000-B000-000016000000}" name="22" dataDxfId="5547"/>
    <tableColumn id="23" xr3:uid="{00000000-0010-0000-B000-000017000000}" name="23" dataDxfId="5546"/>
    <tableColumn id="24" xr3:uid="{00000000-0010-0000-B000-000018000000}" name="24" dataDxfId="5545"/>
    <tableColumn id="25" xr3:uid="{00000000-0010-0000-B000-000019000000}" name="25" dataDxfId="5544"/>
    <tableColumn id="26" xr3:uid="{00000000-0010-0000-B000-00001A000000}" name="26" dataDxfId="5543"/>
    <tableColumn id="27" xr3:uid="{00000000-0010-0000-B000-00001B000000}" name="27" dataDxfId="5542"/>
    <tableColumn id="28" xr3:uid="{00000000-0010-0000-B000-00001C000000}" name="28" dataDxfId="5541"/>
    <tableColumn id="29" xr3:uid="{00000000-0010-0000-B000-00001D000000}" name="29" dataDxfId="5540"/>
    <tableColumn id="30" xr3:uid="{00000000-0010-0000-B000-00001E000000}" name="30" dataDxfId="5539"/>
    <tableColumn id="31" xr3:uid="{00000000-0010-0000-B000-00001F000000}" name="31" dataDxfId="5538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B1000000}" name="Tabela2851153" displayName="Tabela2851153" ref="I199:AM209" totalsRowShown="0" headerRowDxfId="5569" dataDxfId="5570" headerRowBorderDxfId="8400">
  <autoFilter ref="I199:AM209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0-000001000000}" name="1" dataDxfId="5601"/>
    <tableColumn id="2" xr3:uid="{00000000-0010-0000-B100-000002000000}" name="2" dataDxfId="5600"/>
    <tableColumn id="3" xr3:uid="{00000000-0010-0000-B100-000003000000}" name="3" dataDxfId="5599"/>
    <tableColumn id="4" xr3:uid="{00000000-0010-0000-B100-000004000000}" name="4" dataDxfId="5598"/>
    <tableColumn id="5" xr3:uid="{00000000-0010-0000-B100-000005000000}" name="5" dataDxfId="5597"/>
    <tableColumn id="6" xr3:uid="{00000000-0010-0000-B100-000006000000}" name="6" dataDxfId="5596"/>
    <tableColumn id="7" xr3:uid="{00000000-0010-0000-B100-000007000000}" name="7" dataDxfId="5595"/>
    <tableColumn id="8" xr3:uid="{00000000-0010-0000-B100-000008000000}" name="8" dataDxfId="5594"/>
    <tableColumn id="9" xr3:uid="{00000000-0010-0000-B100-000009000000}" name="9" dataDxfId="5593"/>
    <tableColumn id="10" xr3:uid="{00000000-0010-0000-B100-00000A000000}" name="10" dataDxfId="5592"/>
    <tableColumn id="11" xr3:uid="{00000000-0010-0000-B100-00000B000000}" name="11" dataDxfId="5591"/>
    <tableColumn id="12" xr3:uid="{00000000-0010-0000-B100-00000C000000}" name="12" dataDxfId="5590"/>
    <tableColumn id="13" xr3:uid="{00000000-0010-0000-B100-00000D000000}" name="13" dataDxfId="5589"/>
    <tableColumn id="14" xr3:uid="{00000000-0010-0000-B100-00000E000000}" name="14" dataDxfId="5588"/>
    <tableColumn id="15" xr3:uid="{00000000-0010-0000-B100-00000F000000}" name="15" dataDxfId="5587"/>
    <tableColumn id="16" xr3:uid="{00000000-0010-0000-B100-000010000000}" name="16" dataDxfId="5586"/>
    <tableColumn id="17" xr3:uid="{00000000-0010-0000-B100-000011000000}" name="17" dataDxfId="5585"/>
    <tableColumn id="18" xr3:uid="{00000000-0010-0000-B100-000012000000}" name="18" dataDxfId="5584"/>
    <tableColumn id="19" xr3:uid="{00000000-0010-0000-B100-000013000000}" name="19" dataDxfId="5583"/>
    <tableColumn id="20" xr3:uid="{00000000-0010-0000-B100-000014000000}" name="20" dataDxfId="5582"/>
    <tableColumn id="21" xr3:uid="{00000000-0010-0000-B100-000015000000}" name="21" dataDxfId="5581"/>
    <tableColumn id="22" xr3:uid="{00000000-0010-0000-B100-000016000000}" name="22" dataDxfId="5580"/>
    <tableColumn id="23" xr3:uid="{00000000-0010-0000-B100-000017000000}" name="23" dataDxfId="5579"/>
    <tableColumn id="24" xr3:uid="{00000000-0010-0000-B100-000018000000}" name="24" dataDxfId="5578"/>
    <tableColumn id="25" xr3:uid="{00000000-0010-0000-B100-000019000000}" name="25" dataDxfId="5577"/>
    <tableColumn id="26" xr3:uid="{00000000-0010-0000-B100-00001A000000}" name="26" dataDxfId="5576"/>
    <tableColumn id="27" xr3:uid="{00000000-0010-0000-B100-00001B000000}" name="27" dataDxfId="5575"/>
    <tableColumn id="28" xr3:uid="{00000000-0010-0000-B100-00001C000000}" name="28" dataDxfId="5574"/>
    <tableColumn id="29" xr3:uid="{00000000-0010-0000-B100-00001D000000}" name="29" dataDxfId="5573"/>
    <tableColumn id="30" xr3:uid="{00000000-0010-0000-B100-00001E000000}" name="30" dataDxfId="5572"/>
    <tableColumn id="31" xr3:uid="{00000000-0010-0000-B100-00001F000000}" name="31" dataDxfId="5571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B2000000}" name="Tabela164058154" displayName="Tabela164058154" ref="B224:G233" headerRowCount="0" totalsRowShown="0">
  <tableColumns count="6">
    <tableColumn id="1" xr3:uid="{00000000-0010-0000-B200-000001000000}" name="Kolumna1" dataDxfId="5607">
      <calculatedColumnFormula>'Wzorzec kategorii'!B180</calculatedColumnFormula>
    </tableColumn>
    <tableColumn id="2" xr3:uid="{00000000-0010-0000-B200-000002000000}" name="Kolumna2" dataDxfId="5606" dataCellStyle="Walutowy"/>
    <tableColumn id="3" xr3:uid="{00000000-0010-0000-B200-000003000000}" name="Kolumna3" dataDxfId="5605" dataCellStyle="Walutowy">
      <calculatedColumnFormula>SUM(Tabela19234559155[#This Row])</calculatedColumnFormula>
    </tableColumn>
    <tableColumn id="4" xr3:uid="{00000000-0010-0000-B200-000004000000}" name="Kolumna4" dataDxfId="5604" dataCellStyle="Walutowy">
      <calculatedColumnFormula>C224-D224</calculatedColumnFormula>
    </tableColumn>
    <tableColumn id="5" xr3:uid="{00000000-0010-0000-B200-000005000000}" name="Kolumna5" dataDxfId="5603" dataCellStyle="Procentowy">
      <calculatedColumnFormula>IFERROR(D224/C224,"")</calculatedColumnFormula>
    </tableColumn>
    <tableColumn id="6" xr3:uid="{00000000-0010-0000-B200-000006000000}" name="Kolumna6" dataDxfId="5602" dataCellStyle="Walutowy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ransport" displayName="Transport" ref="B88:G95" headerRowCount="0" totalsRowShown="0" headerRowDxfId="9430" dataDxfId="9429">
  <tableColumns count="6">
    <tableColumn id="1" xr3:uid="{00000000-0010-0000-0100-000001000000}" name="Kolumna1" dataDxfId="9428"/>
    <tableColumn id="2" xr3:uid="{00000000-0010-0000-0100-000002000000}" name="Kolumna2" dataDxfId="9427"/>
    <tableColumn id="3" xr3:uid="{00000000-0010-0000-0100-000003000000}" name="Kolumna3" dataDxfId="9426">
      <calculatedColumnFormula>SUM(Tabela19[#This Row])</calculatedColumnFormula>
    </tableColumn>
    <tableColumn id="4" xr3:uid="{00000000-0010-0000-0100-000004000000}" name="Kolumna4" dataDxfId="9425">
      <calculatedColumnFormula>C88-D88</calculatedColumnFormula>
    </tableColumn>
    <tableColumn id="5" xr3:uid="{00000000-0010-0000-0100-000005000000}" name="Kolumna5" dataDxfId="9424">
      <calculatedColumnFormula>IFERROR(D88/C88,"")</calculatedColumnFormula>
    </tableColumn>
    <tableColumn id="6" xr3:uid="{00000000-0010-0000-0100-000006000000}" name="Kolumna6" dataDxfId="9423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ela192124" displayName="Tabela192124" ref="I110:AM115" totalsRowShown="0" headerRowDxfId="9123" dataDxfId="9121" headerRowBorderDxfId="9122">
  <autoFilter ref="I110:AM115" xr:uid="{00000000-0009-0000-0100-00001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0-000001000000}" name="1" dataDxfId="9120"/>
    <tableColumn id="2" xr3:uid="{00000000-0010-0000-1300-000002000000}" name="2" dataDxfId="9119"/>
    <tableColumn id="3" xr3:uid="{00000000-0010-0000-1300-000003000000}" name="3" dataDxfId="9118"/>
    <tableColumn id="4" xr3:uid="{00000000-0010-0000-1300-000004000000}" name="4" dataDxfId="9117"/>
    <tableColumn id="5" xr3:uid="{00000000-0010-0000-1300-000005000000}" name="5" dataDxfId="9116"/>
    <tableColumn id="6" xr3:uid="{00000000-0010-0000-1300-000006000000}" name="6" dataDxfId="9115"/>
    <tableColumn id="7" xr3:uid="{00000000-0010-0000-1300-000007000000}" name="7" dataDxfId="9114"/>
    <tableColumn id="8" xr3:uid="{00000000-0010-0000-1300-000008000000}" name="8" dataDxfId="9113"/>
    <tableColumn id="9" xr3:uid="{00000000-0010-0000-1300-000009000000}" name="9" dataDxfId="9112"/>
    <tableColumn id="10" xr3:uid="{00000000-0010-0000-1300-00000A000000}" name="10" dataDxfId="9111"/>
    <tableColumn id="11" xr3:uid="{00000000-0010-0000-1300-00000B000000}" name="11" dataDxfId="9110"/>
    <tableColumn id="12" xr3:uid="{00000000-0010-0000-1300-00000C000000}" name="12" dataDxfId="9109"/>
    <tableColumn id="13" xr3:uid="{00000000-0010-0000-1300-00000D000000}" name="13" dataDxfId="9108"/>
    <tableColumn id="14" xr3:uid="{00000000-0010-0000-1300-00000E000000}" name="14" dataDxfId="9107"/>
    <tableColumn id="15" xr3:uid="{00000000-0010-0000-1300-00000F000000}" name="15" dataDxfId="9106"/>
    <tableColumn id="16" xr3:uid="{00000000-0010-0000-1300-000010000000}" name="16" dataDxfId="9105"/>
    <tableColumn id="17" xr3:uid="{00000000-0010-0000-1300-000011000000}" name="17" dataDxfId="9104"/>
    <tableColumn id="18" xr3:uid="{00000000-0010-0000-1300-000012000000}" name="18" dataDxfId="9103"/>
    <tableColumn id="19" xr3:uid="{00000000-0010-0000-1300-000013000000}" name="19" dataDxfId="9102"/>
    <tableColumn id="20" xr3:uid="{00000000-0010-0000-1300-000014000000}" name="20" dataDxfId="9101"/>
    <tableColumn id="21" xr3:uid="{00000000-0010-0000-1300-000015000000}" name="21" dataDxfId="9100"/>
    <tableColumn id="22" xr3:uid="{00000000-0010-0000-1300-000016000000}" name="22" dataDxfId="9099"/>
    <tableColumn id="23" xr3:uid="{00000000-0010-0000-1300-000017000000}" name="23" dataDxfId="9098"/>
    <tableColumn id="24" xr3:uid="{00000000-0010-0000-1300-000018000000}" name="24" dataDxfId="9097"/>
    <tableColumn id="25" xr3:uid="{00000000-0010-0000-1300-000019000000}" name="25" dataDxfId="9096"/>
    <tableColumn id="26" xr3:uid="{00000000-0010-0000-1300-00001A000000}" name="26" dataDxfId="9095"/>
    <tableColumn id="27" xr3:uid="{00000000-0010-0000-1300-00001B000000}" name="27" dataDxfId="9094"/>
    <tableColumn id="28" xr3:uid="{00000000-0010-0000-1300-00001C000000}" name="28" dataDxfId="9093"/>
    <tableColumn id="29" xr3:uid="{00000000-0010-0000-1300-00001D000000}" name="29" dataDxfId="9092"/>
    <tableColumn id="30" xr3:uid="{00000000-0010-0000-1300-00001E000000}" name="30" dataDxfId="9091"/>
    <tableColumn id="31" xr3:uid="{00000000-0010-0000-1300-00001F000000}" name="31" dataDxfId="9090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B3000000}" name="Tabela19234559155" displayName="Tabela19234559155" ref="I223:AM233" totalsRowShown="0" headerRowDxfId="5608" dataDxfId="5609" headerRowBorderDxfId="8399">
  <autoFilter ref="I223:AM233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0-000001000000}" name="1" dataDxfId="5640"/>
    <tableColumn id="2" xr3:uid="{00000000-0010-0000-B300-000002000000}" name="2" dataDxfId="5639"/>
    <tableColumn id="3" xr3:uid="{00000000-0010-0000-B300-000003000000}" name="3" dataDxfId="5638"/>
    <tableColumn id="4" xr3:uid="{00000000-0010-0000-B300-000004000000}" name="4" dataDxfId="5637"/>
    <tableColumn id="5" xr3:uid="{00000000-0010-0000-B300-000005000000}" name="5" dataDxfId="5636"/>
    <tableColumn id="6" xr3:uid="{00000000-0010-0000-B300-000006000000}" name="6" dataDxfId="5635"/>
    <tableColumn id="7" xr3:uid="{00000000-0010-0000-B300-000007000000}" name="7" dataDxfId="5634"/>
    <tableColumn id="8" xr3:uid="{00000000-0010-0000-B300-000008000000}" name="8" dataDxfId="5633"/>
    <tableColumn id="9" xr3:uid="{00000000-0010-0000-B300-000009000000}" name="9" dataDxfId="5632"/>
    <tableColumn id="10" xr3:uid="{00000000-0010-0000-B300-00000A000000}" name="10" dataDxfId="5631"/>
    <tableColumn id="11" xr3:uid="{00000000-0010-0000-B300-00000B000000}" name="11" dataDxfId="5630"/>
    <tableColumn id="12" xr3:uid="{00000000-0010-0000-B300-00000C000000}" name="12" dataDxfId="5629"/>
    <tableColumn id="13" xr3:uid="{00000000-0010-0000-B300-00000D000000}" name="13" dataDxfId="5628"/>
    <tableColumn id="14" xr3:uid="{00000000-0010-0000-B300-00000E000000}" name="14" dataDxfId="5627"/>
    <tableColumn id="15" xr3:uid="{00000000-0010-0000-B300-00000F000000}" name="15" dataDxfId="5626"/>
    <tableColumn id="16" xr3:uid="{00000000-0010-0000-B300-000010000000}" name="16" dataDxfId="5625"/>
    <tableColumn id="17" xr3:uid="{00000000-0010-0000-B300-000011000000}" name="17" dataDxfId="5624"/>
    <tableColumn id="18" xr3:uid="{00000000-0010-0000-B300-000012000000}" name="18" dataDxfId="5623"/>
    <tableColumn id="19" xr3:uid="{00000000-0010-0000-B300-000013000000}" name="19" dataDxfId="5622"/>
    <tableColumn id="20" xr3:uid="{00000000-0010-0000-B300-000014000000}" name="20" dataDxfId="5621"/>
    <tableColumn id="21" xr3:uid="{00000000-0010-0000-B300-000015000000}" name="21" dataDxfId="5620"/>
    <tableColumn id="22" xr3:uid="{00000000-0010-0000-B300-000016000000}" name="22" dataDxfId="5619"/>
    <tableColumn id="23" xr3:uid="{00000000-0010-0000-B300-000017000000}" name="23" dataDxfId="5618"/>
    <tableColumn id="24" xr3:uid="{00000000-0010-0000-B300-000018000000}" name="24" dataDxfId="5617"/>
    <tableColumn id="25" xr3:uid="{00000000-0010-0000-B300-000019000000}" name="25" dataDxfId="5616"/>
    <tableColumn id="26" xr3:uid="{00000000-0010-0000-B300-00001A000000}" name="26" dataDxfId="5615"/>
    <tableColumn id="27" xr3:uid="{00000000-0010-0000-B300-00001B000000}" name="27" dataDxfId="5614"/>
    <tableColumn id="28" xr3:uid="{00000000-0010-0000-B300-00001C000000}" name="28" dataDxfId="5613"/>
    <tableColumn id="29" xr3:uid="{00000000-0010-0000-B300-00001D000000}" name="29" dataDxfId="5612"/>
    <tableColumn id="30" xr3:uid="{00000000-0010-0000-B300-00001E000000}" name="30" dataDxfId="5611"/>
    <tableColumn id="31" xr3:uid="{00000000-0010-0000-B300-00001F000000}" name="31" dataDxfId="5610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B4000000}" name="Tabela16405860156" displayName="Tabela16405860156" ref="B236:G245" headerRowCount="0" totalsRowShown="0">
  <tableColumns count="6">
    <tableColumn id="1" xr3:uid="{00000000-0010-0000-B400-000001000000}" name="Kolumna1" dataDxfId="5646">
      <calculatedColumnFormula>'Wzorzec kategorii'!B192</calculatedColumnFormula>
    </tableColumn>
    <tableColumn id="2" xr3:uid="{00000000-0010-0000-B400-000002000000}" name="Kolumna2" dataDxfId="5645" dataCellStyle="Walutowy"/>
    <tableColumn id="3" xr3:uid="{00000000-0010-0000-B400-000003000000}" name="Kolumna3" dataDxfId="5644" dataCellStyle="Walutowy">
      <calculatedColumnFormula>SUM(Tabela1923455962158[#This Row])</calculatedColumnFormula>
    </tableColumn>
    <tableColumn id="4" xr3:uid="{00000000-0010-0000-B400-000004000000}" name="Kolumna4" dataDxfId="5643" dataCellStyle="Walutowy">
      <calculatedColumnFormula>C236-D236</calculatedColumnFormula>
    </tableColumn>
    <tableColumn id="5" xr3:uid="{00000000-0010-0000-B400-000005000000}" name="Kolumna5" dataDxfId="5642" dataCellStyle="Procentowy">
      <calculatedColumnFormula>IFERROR(D236/C236,"")</calculatedColumnFormula>
    </tableColumn>
    <tableColumn id="6" xr3:uid="{00000000-0010-0000-B400-000006000000}" name="Kolumna6" dataDxfId="5641" dataCellStyle="Walutowy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B5000000}" name="Tabela1640586061157" displayName="Tabela1640586061157" ref="B248:G257" headerRowCount="0" totalsRowShown="0">
  <tableColumns count="6">
    <tableColumn id="1" xr3:uid="{00000000-0010-0000-B500-000001000000}" name="Kolumna1" dataDxfId="5652">
      <calculatedColumnFormula>'Wzorzec kategorii'!B204</calculatedColumnFormula>
    </tableColumn>
    <tableColumn id="2" xr3:uid="{00000000-0010-0000-B500-000002000000}" name="Kolumna2" dataDxfId="5651" dataCellStyle="Walutowy"/>
    <tableColumn id="3" xr3:uid="{00000000-0010-0000-B500-000003000000}" name="Kolumna3" dataDxfId="5650" dataCellStyle="Walutowy">
      <calculatedColumnFormula>SUM(Tabela1923455963159[#This Row])</calculatedColumnFormula>
    </tableColumn>
    <tableColumn id="4" xr3:uid="{00000000-0010-0000-B500-000004000000}" name="Kolumna4" dataDxfId="5649" dataCellStyle="Walutowy">
      <calculatedColumnFormula>C248-D248</calculatedColumnFormula>
    </tableColumn>
    <tableColumn id="5" xr3:uid="{00000000-0010-0000-B500-000005000000}" name="Kolumna5" dataDxfId="5648" dataCellStyle="Procentowy">
      <calculatedColumnFormula>IFERROR(D248/C248,"")</calculatedColumnFormula>
    </tableColumn>
    <tableColumn id="6" xr3:uid="{00000000-0010-0000-B500-000006000000}" name="Kolumna6" dataDxfId="5647" dataCellStyle="Walutowy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B6000000}" name="Tabela1923455962158" displayName="Tabela1923455962158" ref="I235:AM245" totalsRowShown="0" headerRowDxfId="5653" dataDxfId="5654" headerRowBorderDxfId="8398">
  <autoFilter ref="I235:AM245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0-000001000000}" name="1" dataDxfId="5685"/>
    <tableColumn id="2" xr3:uid="{00000000-0010-0000-B600-000002000000}" name="2" dataDxfId="5684"/>
    <tableColumn id="3" xr3:uid="{00000000-0010-0000-B600-000003000000}" name="3" dataDxfId="5683"/>
    <tableColumn id="4" xr3:uid="{00000000-0010-0000-B600-000004000000}" name="4" dataDxfId="5682"/>
    <tableColumn id="5" xr3:uid="{00000000-0010-0000-B600-000005000000}" name="5" dataDxfId="5681"/>
    <tableColumn id="6" xr3:uid="{00000000-0010-0000-B600-000006000000}" name="6" dataDxfId="5680"/>
    <tableColumn id="7" xr3:uid="{00000000-0010-0000-B600-000007000000}" name="7" dataDxfId="5679"/>
    <tableColumn id="8" xr3:uid="{00000000-0010-0000-B600-000008000000}" name="8" dataDxfId="5678"/>
    <tableColumn id="9" xr3:uid="{00000000-0010-0000-B600-000009000000}" name="9" dataDxfId="5677"/>
    <tableColumn id="10" xr3:uid="{00000000-0010-0000-B600-00000A000000}" name="10" dataDxfId="5676"/>
    <tableColumn id="11" xr3:uid="{00000000-0010-0000-B600-00000B000000}" name="11" dataDxfId="5675"/>
    <tableColumn id="12" xr3:uid="{00000000-0010-0000-B600-00000C000000}" name="12" dataDxfId="5674"/>
    <tableColumn id="13" xr3:uid="{00000000-0010-0000-B600-00000D000000}" name="13" dataDxfId="5673"/>
    <tableColumn id="14" xr3:uid="{00000000-0010-0000-B600-00000E000000}" name="14" dataDxfId="5672"/>
    <tableColumn id="15" xr3:uid="{00000000-0010-0000-B600-00000F000000}" name="15" dataDxfId="5671"/>
    <tableColumn id="16" xr3:uid="{00000000-0010-0000-B600-000010000000}" name="16" dataDxfId="5670"/>
    <tableColumn id="17" xr3:uid="{00000000-0010-0000-B600-000011000000}" name="17" dataDxfId="5669"/>
    <tableColumn id="18" xr3:uid="{00000000-0010-0000-B600-000012000000}" name="18" dataDxfId="5668"/>
    <tableColumn id="19" xr3:uid="{00000000-0010-0000-B600-000013000000}" name="19" dataDxfId="5667"/>
    <tableColumn id="20" xr3:uid="{00000000-0010-0000-B600-000014000000}" name="20" dataDxfId="5666"/>
    <tableColumn id="21" xr3:uid="{00000000-0010-0000-B600-000015000000}" name="21" dataDxfId="5665"/>
    <tableColumn id="22" xr3:uid="{00000000-0010-0000-B600-000016000000}" name="22" dataDxfId="5664"/>
    <tableColumn id="23" xr3:uid="{00000000-0010-0000-B600-000017000000}" name="23" dataDxfId="5663"/>
    <tableColumn id="24" xr3:uid="{00000000-0010-0000-B600-000018000000}" name="24" dataDxfId="5662"/>
    <tableColumn id="25" xr3:uid="{00000000-0010-0000-B600-000019000000}" name="25" dataDxfId="5661"/>
    <tableColumn id="26" xr3:uid="{00000000-0010-0000-B600-00001A000000}" name="26" dataDxfId="5660"/>
    <tableColumn id="27" xr3:uid="{00000000-0010-0000-B600-00001B000000}" name="27" dataDxfId="5659"/>
    <tableColumn id="28" xr3:uid="{00000000-0010-0000-B600-00001C000000}" name="28" dataDxfId="5658"/>
    <tableColumn id="29" xr3:uid="{00000000-0010-0000-B600-00001D000000}" name="29" dataDxfId="5657"/>
    <tableColumn id="30" xr3:uid="{00000000-0010-0000-B600-00001E000000}" name="30" dataDxfId="5656"/>
    <tableColumn id="31" xr3:uid="{00000000-0010-0000-B600-00001F000000}" name="31" dataDxfId="5655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B7000000}" name="Tabela1923455963159" displayName="Tabela1923455963159" ref="I247:AM257" totalsRowShown="0" headerRowDxfId="5686" dataDxfId="5687" headerRowBorderDxfId="8397">
  <autoFilter ref="I247:AM257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0-000001000000}" name="1" dataDxfId="5718"/>
    <tableColumn id="2" xr3:uid="{00000000-0010-0000-B700-000002000000}" name="2" dataDxfId="5717"/>
    <tableColumn id="3" xr3:uid="{00000000-0010-0000-B700-000003000000}" name="3" dataDxfId="5716"/>
    <tableColumn id="4" xr3:uid="{00000000-0010-0000-B700-000004000000}" name="4" dataDxfId="5715"/>
    <tableColumn id="5" xr3:uid="{00000000-0010-0000-B700-000005000000}" name="5" dataDxfId="5714"/>
    <tableColumn id="6" xr3:uid="{00000000-0010-0000-B700-000006000000}" name="6" dataDxfId="5713"/>
    <tableColumn id="7" xr3:uid="{00000000-0010-0000-B700-000007000000}" name="7" dataDxfId="5712"/>
    <tableColumn id="8" xr3:uid="{00000000-0010-0000-B700-000008000000}" name="8" dataDxfId="5711"/>
    <tableColumn id="9" xr3:uid="{00000000-0010-0000-B700-000009000000}" name="9" dataDxfId="5710"/>
    <tableColumn id="10" xr3:uid="{00000000-0010-0000-B700-00000A000000}" name="10" dataDxfId="5709"/>
    <tableColumn id="11" xr3:uid="{00000000-0010-0000-B700-00000B000000}" name="11" dataDxfId="5708"/>
    <tableColumn id="12" xr3:uid="{00000000-0010-0000-B700-00000C000000}" name="12" dataDxfId="5707"/>
    <tableColumn id="13" xr3:uid="{00000000-0010-0000-B700-00000D000000}" name="13" dataDxfId="5706"/>
    <tableColumn id="14" xr3:uid="{00000000-0010-0000-B700-00000E000000}" name="14" dataDxfId="5705"/>
    <tableColumn id="15" xr3:uid="{00000000-0010-0000-B700-00000F000000}" name="15" dataDxfId="5704"/>
    <tableColumn id="16" xr3:uid="{00000000-0010-0000-B700-000010000000}" name="16" dataDxfId="5703"/>
    <tableColumn id="17" xr3:uid="{00000000-0010-0000-B700-000011000000}" name="17" dataDxfId="5702"/>
    <tableColumn id="18" xr3:uid="{00000000-0010-0000-B700-000012000000}" name="18" dataDxfId="5701"/>
    <tableColumn id="19" xr3:uid="{00000000-0010-0000-B700-000013000000}" name="19" dataDxfId="5700"/>
    <tableColumn id="20" xr3:uid="{00000000-0010-0000-B700-000014000000}" name="20" dataDxfId="5699"/>
    <tableColumn id="21" xr3:uid="{00000000-0010-0000-B700-000015000000}" name="21" dataDxfId="5698"/>
    <tableColumn id="22" xr3:uid="{00000000-0010-0000-B700-000016000000}" name="22" dataDxfId="5697"/>
    <tableColumn id="23" xr3:uid="{00000000-0010-0000-B700-000017000000}" name="23" dataDxfId="5696"/>
    <tableColumn id="24" xr3:uid="{00000000-0010-0000-B700-000018000000}" name="24" dataDxfId="5695"/>
    <tableColumn id="25" xr3:uid="{00000000-0010-0000-B700-000019000000}" name="25" dataDxfId="5694"/>
    <tableColumn id="26" xr3:uid="{00000000-0010-0000-B700-00001A000000}" name="26" dataDxfId="5693"/>
    <tableColumn id="27" xr3:uid="{00000000-0010-0000-B700-00001B000000}" name="27" dataDxfId="5692"/>
    <tableColumn id="28" xr3:uid="{00000000-0010-0000-B700-00001C000000}" name="28" dataDxfId="5691"/>
    <tableColumn id="29" xr3:uid="{00000000-0010-0000-B700-00001D000000}" name="29" dataDxfId="5690"/>
    <tableColumn id="30" xr3:uid="{00000000-0010-0000-B700-00001E000000}" name="30" dataDxfId="5689"/>
    <tableColumn id="31" xr3:uid="{00000000-0010-0000-B700-00001F000000}" name="31" dataDxfId="5688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B8000000}" name="Tabela33064160" displayName="Tabela33064160" ref="I57:AM72" totalsRowShown="0" headerRowDxfId="5719" dataDxfId="5720">
  <autoFilter ref="I57:AM72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0-000001000000}" name="1" dataDxfId="5751"/>
    <tableColumn id="2" xr3:uid="{00000000-0010-0000-B800-000002000000}" name="2" dataDxfId="5750"/>
    <tableColumn id="3" xr3:uid="{00000000-0010-0000-B800-000003000000}" name="3" dataDxfId="5749"/>
    <tableColumn id="4" xr3:uid="{00000000-0010-0000-B800-000004000000}" name="4" dataDxfId="5748"/>
    <tableColumn id="5" xr3:uid="{00000000-0010-0000-B800-000005000000}" name="5" dataDxfId="5747"/>
    <tableColumn id="6" xr3:uid="{00000000-0010-0000-B800-000006000000}" name="6" dataDxfId="5746"/>
    <tableColumn id="7" xr3:uid="{00000000-0010-0000-B800-000007000000}" name="7" dataDxfId="5745"/>
    <tableColumn id="8" xr3:uid="{00000000-0010-0000-B800-000008000000}" name="8" dataDxfId="5744"/>
    <tableColumn id="9" xr3:uid="{00000000-0010-0000-B800-000009000000}" name="9" dataDxfId="5743"/>
    <tableColumn id="10" xr3:uid="{00000000-0010-0000-B800-00000A000000}" name="10" dataDxfId="5742"/>
    <tableColumn id="11" xr3:uid="{00000000-0010-0000-B800-00000B000000}" name="11" dataDxfId="5741"/>
    <tableColumn id="12" xr3:uid="{00000000-0010-0000-B800-00000C000000}" name="12" dataDxfId="5740"/>
    <tableColumn id="13" xr3:uid="{00000000-0010-0000-B800-00000D000000}" name="13" dataDxfId="5739"/>
    <tableColumn id="14" xr3:uid="{00000000-0010-0000-B800-00000E000000}" name="14" dataDxfId="5738"/>
    <tableColumn id="15" xr3:uid="{00000000-0010-0000-B800-00000F000000}" name="15" dataDxfId="5737"/>
    <tableColumn id="16" xr3:uid="{00000000-0010-0000-B800-000010000000}" name="16" dataDxfId="5736"/>
    <tableColumn id="17" xr3:uid="{00000000-0010-0000-B800-000011000000}" name="17" dataDxfId="5735"/>
    <tableColumn id="18" xr3:uid="{00000000-0010-0000-B800-000012000000}" name="18" dataDxfId="5734"/>
    <tableColumn id="19" xr3:uid="{00000000-0010-0000-B800-000013000000}" name="19" dataDxfId="5733"/>
    <tableColumn id="20" xr3:uid="{00000000-0010-0000-B800-000014000000}" name="20" dataDxfId="5732"/>
    <tableColumn id="21" xr3:uid="{00000000-0010-0000-B800-000015000000}" name="21" dataDxfId="5731"/>
    <tableColumn id="22" xr3:uid="{00000000-0010-0000-B800-000016000000}" name="22" dataDxfId="5730"/>
    <tableColumn id="23" xr3:uid="{00000000-0010-0000-B800-000017000000}" name="23" dataDxfId="5729"/>
    <tableColumn id="24" xr3:uid="{00000000-0010-0000-B800-000018000000}" name="24" dataDxfId="5728"/>
    <tableColumn id="25" xr3:uid="{00000000-0010-0000-B800-000019000000}" name="25" dataDxfId="5727"/>
    <tableColumn id="26" xr3:uid="{00000000-0010-0000-B800-00001A000000}" name="26" dataDxfId="5726"/>
    <tableColumn id="27" xr3:uid="{00000000-0010-0000-B800-00001B000000}" name="27" dataDxfId="5725"/>
    <tableColumn id="28" xr3:uid="{00000000-0010-0000-B800-00001C000000}" name="28" dataDxfId="5724"/>
    <tableColumn id="29" xr3:uid="{00000000-0010-0000-B800-00001D000000}" name="29" dataDxfId="5723"/>
    <tableColumn id="30" xr3:uid="{00000000-0010-0000-B800-00001E000000}" name="30" dataDxfId="5722"/>
    <tableColumn id="31" xr3:uid="{00000000-0010-0000-B800-00001F000000}" name="31" dataDxfId="5721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B9000000}" name="Jedzenie2161" displayName="Jedzenie2161" ref="B80:G89" headerRowCount="0" totalsRowShown="0" headerRowDxfId="8380">
  <tableColumns count="6">
    <tableColumn id="1" xr3:uid="{00000000-0010-0000-B900-000001000000}" name="Kategoria" dataDxfId="4492">
      <calculatedColumnFormula>'Wzorzec kategorii'!B36</calculatedColumnFormula>
    </tableColumn>
    <tableColumn id="2" xr3:uid="{00000000-0010-0000-B900-000002000000}" name="0" headerRowDxfId="8379" dataDxfId="4491" dataCellStyle="Walutowy"/>
    <tableColumn id="3" xr3:uid="{00000000-0010-0000-B900-000003000000}" name="02" headerRowDxfId="8378" dataDxfId="4490" dataCellStyle="Walutowy">
      <calculatedColumnFormula>SUM(Tabela330164[#This Row])</calculatedColumnFormula>
    </tableColumn>
    <tableColumn id="4" xr3:uid="{00000000-0010-0000-B900-000004000000}" name="Kolumna4" dataDxfId="4489" dataCellStyle="Walutowy">
      <calculatedColumnFormula>C80-D80</calculatedColumnFormula>
    </tableColumn>
    <tableColumn id="5" xr3:uid="{00000000-0010-0000-B900-000005000000}" name="Kolumna1" dataDxfId="4488" dataCellStyle="Procentowy">
      <calculatedColumnFormula>IFERROR(D80/C80,"")</calculatedColumnFormula>
    </tableColumn>
    <tableColumn id="6" xr3:uid="{00000000-0010-0000-B900-000006000000}" name="Kolumna2" dataDxfId="4487" dataCellStyle="Walutowy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BA000000}" name="Transport3162" displayName="Transport3162" ref="B104:G113" headerRowCount="0" totalsRowShown="0">
  <tableColumns count="6">
    <tableColumn id="1" xr3:uid="{00000000-0010-0000-BA00-000001000000}" name="Kolumna1" dataDxfId="4498">
      <calculatedColumnFormula>'Wzorzec kategorii'!B60</calculatedColumnFormula>
    </tableColumn>
    <tableColumn id="2" xr3:uid="{00000000-0010-0000-BA00-000002000000}" name="Kolumna2" dataDxfId="4497" dataCellStyle="Walutowy"/>
    <tableColumn id="3" xr3:uid="{00000000-0010-0000-BA00-000003000000}" name="Kolumna3" dataDxfId="4496" dataCellStyle="Walutowy">
      <calculatedColumnFormula>SUM(Tabela1942176[#This Row])</calculatedColumnFormula>
    </tableColumn>
    <tableColumn id="4" xr3:uid="{00000000-0010-0000-BA00-000004000000}" name="Kolumna4" dataDxfId="4495" dataCellStyle="Walutowy">
      <calculatedColumnFormula>C104-D104</calculatedColumnFormula>
    </tableColumn>
    <tableColumn id="5" xr3:uid="{00000000-0010-0000-BA00-000005000000}" name="Kolumna5" dataDxfId="4494" dataCellStyle="Procentowy">
      <calculatedColumnFormula>IFERROR(D104/C104,"")</calculatedColumnFormula>
    </tableColumn>
    <tableColumn id="6" xr3:uid="{00000000-0010-0000-BA00-000006000000}" name="Kolumna6" dataDxfId="4493" dataCellStyle="Walutowy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BB000000}" name="Przychody5" displayName="Przychody5" ref="B58:G72" headerRowCount="0" totalsRowShown="0" headerRowDxfId="8377">
  <tableColumns count="6">
    <tableColumn id="1" xr3:uid="{00000000-0010-0000-BB00-000001000000}" name="Kolumna1" dataDxfId="4504">
      <calculatedColumnFormula>'Wzorzec kategorii'!B15</calculatedColumnFormula>
    </tableColumn>
    <tableColumn id="2" xr3:uid="{00000000-0010-0000-BB00-000002000000}" name="Kolumna2" dataDxfId="4503" dataCellStyle="Walutowy"/>
    <tableColumn id="3" xr3:uid="{00000000-0010-0000-BB00-000003000000}" name="Kolumna3" dataDxfId="4502" dataCellStyle="Walutowy">
      <calculatedColumnFormula>SUM(Tabela33064192[#This Row])</calculatedColumnFormula>
    </tableColumn>
    <tableColumn id="4" xr3:uid="{00000000-0010-0000-BB00-000004000000}" name="Kolumna4" dataDxfId="4501" dataCellStyle="Walutowy">
      <calculatedColumnFormula>Przychody5[[#This Row],[Kolumna3]]-Przychody5[[#This Row],[Kolumna2]]</calculatedColumnFormula>
    </tableColumn>
    <tableColumn id="5" xr3:uid="{00000000-0010-0000-BB00-000005000000}" name="Kolumna5" dataDxfId="4500" dataCellStyle="Procentowy">
      <calculatedColumnFormula>IFERROR(D58/C58,"")</calculatedColumnFormula>
    </tableColumn>
    <tableColumn id="6" xr3:uid="{00000000-0010-0000-BB00-000006000000}" name="Kolumna6" dataDxfId="4499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ela330164" displayName="Tabela330164" ref="I79:AM89" totalsRowShown="0" headerRowDxfId="4505" dataDxfId="4506">
  <autoFilter ref="I79:AM89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C00-000001000000}" name="1" dataDxfId="4537"/>
    <tableColumn id="2" xr3:uid="{00000000-0010-0000-BC00-000002000000}" name="2" dataDxfId="4536"/>
    <tableColumn id="3" xr3:uid="{00000000-0010-0000-BC00-000003000000}" name="3" dataDxfId="4535"/>
    <tableColumn id="4" xr3:uid="{00000000-0010-0000-BC00-000004000000}" name="4" dataDxfId="4534"/>
    <tableColumn id="5" xr3:uid="{00000000-0010-0000-BC00-000005000000}" name="5" dataDxfId="4533"/>
    <tableColumn id="6" xr3:uid="{00000000-0010-0000-BC00-000006000000}" name="6" dataDxfId="4532"/>
    <tableColumn id="7" xr3:uid="{00000000-0010-0000-BC00-000007000000}" name="7" dataDxfId="4531"/>
    <tableColumn id="8" xr3:uid="{00000000-0010-0000-BC00-000008000000}" name="8" dataDxfId="4530"/>
    <tableColumn id="9" xr3:uid="{00000000-0010-0000-BC00-000009000000}" name="9" dataDxfId="4529"/>
    <tableColumn id="10" xr3:uid="{00000000-0010-0000-BC00-00000A000000}" name="10" dataDxfId="4528"/>
    <tableColumn id="11" xr3:uid="{00000000-0010-0000-BC00-00000B000000}" name="11" dataDxfId="4527"/>
    <tableColumn id="12" xr3:uid="{00000000-0010-0000-BC00-00000C000000}" name="12" dataDxfId="4526"/>
    <tableColumn id="13" xr3:uid="{00000000-0010-0000-BC00-00000D000000}" name="13" dataDxfId="4525"/>
    <tableColumn id="14" xr3:uid="{00000000-0010-0000-BC00-00000E000000}" name="14" dataDxfId="4524"/>
    <tableColumn id="15" xr3:uid="{00000000-0010-0000-BC00-00000F000000}" name="15" dataDxfId="4523"/>
    <tableColumn id="16" xr3:uid="{00000000-0010-0000-BC00-000010000000}" name="16" dataDxfId="4522"/>
    <tableColumn id="17" xr3:uid="{00000000-0010-0000-BC00-000011000000}" name="17" dataDxfId="4521"/>
    <tableColumn id="18" xr3:uid="{00000000-0010-0000-BC00-000012000000}" name="18" dataDxfId="4520"/>
    <tableColumn id="19" xr3:uid="{00000000-0010-0000-BC00-000013000000}" name="19" dataDxfId="4519"/>
    <tableColumn id="20" xr3:uid="{00000000-0010-0000-BC00-000014000000}" name="20" dataDxfId="4518"/>
    <tableColumn id="21" xr3:uid="{00000000-0010-0000-BC00-000015000000}" name="21" dataDxfId="4517"/>
    <tableColumn id="22" xr3:uid="{00000000-0010-0000-BC00-000016000000}" name="22" dataDxfId="4516"/>
    <tableColumn id="23" xr3:uid="{00000000-0010-0000-BC00-000017000000}" name="23" dataDxfId="4515"/>
    <tableColumn id="24" xr3:uid="{00000000-0010-0000-BC00-000018000000}" name="24" dataDxfId="4514"/>
    <tableColumn id="25" xr3:uid="{00000000-0010-0000-BC00-000019000000}" name="25" dataDxfId="4513"/>
    <tableColumn id="26" xr3:uid="{00000000-0010-0000-BC00-00001A000000}" name="26" dataDxfId="4512"/>
    <tableColumn id="27" xr3:uid="{00000000-0010-0000-BC00-00001B000000}" name="27" dataDxfId="4511"/>
    <tableColumn id="28" xr3:uid="{00000000-0010-0000-BC00-00001C000000}" name="28" dataDxfId="4510"/>
    <tableColumn id="29" xr3:uid="{00000000-0010-0000-BC00-00001D000000}" name="29" dataDxfId="4509"/>
    <tableColumn id="30" xr3:uid="{00000000-0010-0000-BC00-00001E000000}" name="30" dataDxfId="4508"/>
    <tableColumn id="31" xr3:uid="{00000000-0010-0000-BC00-00001F000000}" name="31" dataDxfId="4507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ela192125" displayName="Tabela192125" ref="I104:AM108" totalsRowShown="0" headerRowDxfId="9089" dataDxfId="9087" headerRowBorderDxfId="9088">
  <autoFilter ref="I104:AM108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400-000001000000}" name="1" dataDxfId="9086"/>
    <tableColumn id="2" xr3:uid="{00000000-0010-0000-1400-000002000000}" name="2" dataDxfId="9085"/>
    <tableColumn id="3" xr3:uid="{00000000-0010-0000-1400-000003000000}" name="3" dataDxfId="9084"/>
    <tableColumn id="4" xr3:uid="{00000000-0010-0000-1400-000004000000}" name="4" dataDxfId="9083"/>
    <tableColumn id="5" xr3:uid="{00000000-0010-0000-1400-000005000000}" name="5" dataDxfId="9082"/>
    <tableColumn id="6" xr3:uid="{00000000-0010-0000-1400-000006000000}" name="6" dataDxfId="9081"/>
    <tableColumn id="7" xr3:uid="{00000000-0010-0000-1400-000007000000}" name="7" dataDxfId="9080"/>
    <tableColumn id="8" xr3:uid="{00000000-0010-0000-1400-000008000000}" name="8" dataDxfId="9079"/>
    <tableColumn id="9" xr3:uid="{00000000-0010-0000-1400-000009000000}" name="9" dataDxfId="9078"/>
    <tableColumn id="10" xr3:uid="{00000000-0010-0000-1400-00000A000000}" name="10" dataDxfId="9077"/>
    <tableColumn id="11" xr3:uid="{00000000-0010-0000-1400-00000B000000}" name="11" dataDxfId="9076"/>
    <tableColumn id="12" xr3:uid="{00000000-0010-0000-1400-00000C000000}" name="12" dataDxfId="9075"/>
    <tableColumn id="13" xr3:uid="{00000000-0010-0000-1400-00000D000000}" name="13" dataDxfId="9074"/>
    <tableColumn id="14" xr3:uid="{00000000-0010-0000-1400-00000E000000}" name="14" dataDxfId="9073"/>
    <tableColumn id="15" xr3:uid="{00000000-0010-0000-1400-00000F000000}" name="15" dataDxfId="9072"/>
    <tableColumn id="16" xr3:uid="{00000000-0010-0000-1400-000010000000}" name="16" dataDxfId="9071"/>
    <tableColumn id="17" xr3:uid="{00000000-0010-0000-1400-000011000000}" name="17" dataDxfId="9070"/>
    <tableColumn id="18" xr3:uid="{00000000-0010-0000-1400-000012000000}" name="18" dataDxfId="9069"/>
    <tableColumn id="19" xr3:uid="{00000000-0010-0000-1400-000013000000}" name="19" dataDxfId="9068"/>
    <tableColumn id="20" xr3:uid="{00000000-0010-0000-1400-000014000000}" name="20" dataDxfId="9067"/>
    <tableColumn id="21" xr3:uid="{00000000-0010-0000-1400-000015000000}" name="21" dataDxfId="9066"/>
    <tableColumn id="22" xr3:uid="{00000000-0010-0000-1400-000016000000}" name="22" dataDxfId="9065"/>
    <tableColumn id="23" xr3:uid="{00000000-0010-0000-1400-000017000000}" name="23" dataDxfId="9064"/>
    <tableColumn id="24" xr3:uid="{00000000-0010-0000-1400-000018000000}" name="24" dataDxfId="9063"/>
    <tableColumn id="25" xr3:uid="{00000000-0010-0000-1400-000019000000}" name="25" dataDxfId="9062"/>
    <tableColumn id="26" xr3:uid="{00000000-0010-0000-1400-00001A000000}" name="26" dataDxfId="9061"/>
    <tableColumn id="27" xr3:uid="{00000000-0010-0000-1400-00001B000000}" name="27" dataDxfId="9060"/>
    <tableColumn id="28" xr3:uid="{00000000-0010-0000-1400-00001C000000}" name="28" dataDxfId="9059"/>
    <tableColumn id="29" xr3:uid="{00000000-0010-0000-1400-00001D000000}" name="29" dataDxfId="9058"/>
    <tableColumn id="30" xr3:uid="{00000000-0010-0000-1400-00001E000000}" name="30" dataDxfId="9057"/>
    <tableColumn id="31" xr3:uid="{00000000-0010-0000-1400-00001F000000}" name="31" dataDxfId="9056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BD000000}" name="Tabela431165" displayName="Tabela431165" ref="B92:G101" headerRowCount="0" totalsRowShown="0" headerRowDxfId="8376">
  <tableColumns count="6">
    <tableColumn id="1" xr3:uid="{00000000-0010-0000-BD00-000001000000}" name="Kolumna1" dataDxfId="4543">
      <calculatedColumnFormula>'Wzorzec kategorii'!B48</calculatedColumnFormula>
    </tableColumn>
    <tableColumn id="2" xr3:uid="{00000000-0010-0000-BD00-000002000000}" name="Kolumna2" headerRowDxfId="8375" dataDxfId="4542" dataCellStyle="Walutowy"/>
    <tableColumn id="3" xr3:uid="{00000000-0010-0000-BD00-000003000000}" name="Kolumna3" headerRowDxfId="8374" dataDxfId="4541" dataCellStyle="Walutowy">
      <calculatedColumnFormula>SUM(Tabela1841175[#This Row])</calculatedColumnFormula>
    </tableColumn>
    <tableColumn id="4" xr3:uid="{00000000-0010-0000-BD00-000004000000}" name="Kolumna4" headerRowDxfId="8373" dataDxfId="4540" dataCellStyle="Walutowy">
      <calculatedColumnFormula>C92-D92</calculatedColumnFormula>
    </tableColumn>
    <tableColumn id="5" xr3:uid="{00000000-0010-0000-BD00-000005000000}" name="Kolumna5" headerRowDxfId="8372" dataDxfId="4539" dataCellStyle="Procentowy">
      <calculatedColumnFormula>IFERROR(D92/C92,"")</calculatedColumnFormula>
    </tableColumn>
    <tableColumn id="6" xr3:uid="{00000000-0010-0000-BD00-000006000000}" name="Kolumna6" headerRowDxfId="8371" dataDxfId="4538" dataCellStyle="Walutowy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E000000}" name="Tabela832166" displayName="Tabela832166" ref="B116:G125" headerRowCount="0" totalsRowShown="0">
  <tableColumns count="6">
    <tableColumn id="1" xr3:uid="{00000000-0010-0000-BE00-000001000000}" name="Kolumna1" headerRowDxfId="8370" dataDxfId="4549">
      <calculatedColumnFormula>'Wzorzec kategorii'!B72</calculatedColumnFormula>
    </tableColumn>
    <tableColumn id="2" xr3:uid="{00000000-0010-0000-BE00-000002000000}" name="Kolumna2" dataDxfId="4548" dataCellStyle="Walutowy"/>
    <tableColumn id="3" xr3:uid="{00000000-0010-0000-BE00-000003000000}" name="Kolumna3" dataDxfId="4547" dataCellStyle="Walutowy">
      <calculatedColumnFormula>SUM(Tabela192143177[#This Row])</calculatedColumnFormula>
    </tableColumn>
    <tableColumn id="4" xr3:uid="{00000000-0010-0000-BE00-000004000000}" name="Kolumna4" dataDxfId="4546" dataCellStyle="Walutowy">
      <calculatedColumnFormula>C116-D116</calculatedColumnFormula>
    </tableColumn>
    <tableColumn id="5" xr3:uid="{00000000-0010-0000-BE00-000005000000}" name="Kolumna5" dataDxfId="4545" dataCellStyle="Procentowy">
      <calculatedColumnFormula>IFERROR(D116/C116,"")</calculatedColumnFormula>
    </tableColumn>
    <tableColumn id="6" xr3:uid="{00000000-0010-0000-BE00-000006000000}" name="Kolumna6" dataDxfId="4544" dataCellStyle="Walutowy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BF000000}" name="Tabela933167" displayName="Tabela933167" ref="B128:G137" headerRowCount="0" totalsRowShown="0">
  <tableColumns count="6">
    <tableColumn id="1" xr3:uid="{00000000-0010-0000-BF00-000001000000}" name="Kolumna1" headerRowDxfId="8369" dataDxfId="4555">
      <calculatedColumnFormula>'Wzorzec kategorii'!B84</calculatedColumnFormula>
    </tableColumn>
    <tableColumn id="2" xr3:uid="{00000000-0010-0000-BF00-000002000000}" name="Kolumna2" dataDxfId="4554" dataCellStyle="Walutowy"/>
    <tableColumn id="3" xr3:uid="{00000000-0010-0000-BF00-000003000000}" name="Kolumna3" dataDxfId="4553" dataCellStyle="Walutowy">
      <calculatedColumnFormula>SUM(Tabela19212547181[#This Row])</calculatedColumnFormula>
    </tableColumn>
    <tableColumn id="4" xr3:uid="{00000000-0010-0000-BF00-000004000000}" name="Kolumna4" dataDxfId="4552" dataCellStyle="Walutowy">
      <calculatedColumnFormula>C128-D128</calculatedColumnFormula>
    </tableColumn>
    <tableColumn id="5" xr3:uid="{00000000-0010-0000-BF00-000005000000}" name="Kolumna5" dataDxfId="4551" dataCellStyle="Procentowy">
      <calculatedColumnFormula>IFERROR(D128/C128,"")</calculatedColumnFormula>
    </tableColumn>
    <tableColumn id="6" xr3:uid="{00000000-0010-0000-BF00-000006000000}" name="Kolumna6" dataDxfId="4550" dataCellStyle="Walutowy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C0000000}" name="Tabela1034168" displayName="Tabela1034168" ref="B140:G149" headerRowCount="0" totalsRowShown="0">
  <tableColumns count="6">
    <tableColumn id="1" xr3:uid="{00000000-0010-0000-C000-000001000000}" name="Kolumna1" headerRowDxfId="8368" dataDxfId="4561">
      <calculatedColumnFormula>'Wzorzec kategorii'!B96</calculatedColumnFormula>
    </tableColumn>
    <tableColumn id="2" xr3:uid="{00000000-0010-0000-C000-000002000000}" name="Kolumna2" dataDxfId="4560" dataCellStyle="Walutowy"/>
    <tableColumn id="3" xr3:uid="{00000000-0010-0000-C000-000003000000}" name="Kolumna3" dataDxfId="4559" dataCellStyle="Walutowy">
      <calculatedColumnFormula>SUM(Tabela19212446180[#This Row])</calculatedColumnFormula>
    </tableColumn>
    <tableColumn id="4" xr3:uid="{00000000-0010-0000-C000-000004000000}" name="Kolumna4" dataDxfId="4558" dataCellStyle="Walutowy">
      <calculatedColumnFormula>C140-D140</calculatedColumnFormula>
    </tableColumn>
    <tableColumn id="5" xr3:uid="{00000000-0010-0000-C000-000005000000}" name="Kolumna5" dataDxfId="4557" dataCellStyle="Procentowy">
      <calculatedColumnFormula>IFERROR(D140/C140,"")</calculatedColumnFormula>
    </tableColumn>
    <tableColumn id="6" xr3:uid="{00000000-0010-0000-C000-000006000000}" name="Kolumna6" dataDxfId="4556" dataCellStyle="Walutowy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C1000000}" name="Tabela1135169" displayName="Tabela1135169" ref="B152:G161" headerRowCount="0" totalsRowShown="0">
  <tableColumns count="6">
    <tableColumn id="1" xr3:uid="{00000000-0010-0000-C100-000001000000}" name="Kolumna1" dataDxfId="4567">
      <calculatedColumnFormula>'Wzorzec kategorii'!B108</calculatedColumnFormula>
    </tableColumn>
    <tableColumn id="2" xr3:uid="{00000000-0010-0000-C100-000002000000}" name="Kolumna2" dataDxfId="4566" dataCellStyle="Walutowy"/>
    <tableColumn id="3" xr3:uid="{00000000-0010-0000-C100-000003000000}" name="Kolumna3" dataDxfId="4565" dataCellStyle="Walutowy">
      <calculatedColumnFormula>SUM(Tabela192244178[#This Row])</calculatedColumnFormula>
    </tableColumn>
    <tableColumn id="4" xr3:uid="{00000000-0010-0000-C100-000004000000}" name="Kolumna4" dataDxfId="4564" dataCellStyle="Walutowy">
      <calculatedColumnFormula>C152-D152</calculatedColumnFormula>
    </tableColumn>
    <tableColumn id="5" xr3:uid="{00000000-0010-0000-C100-000005000000}" name="Kolumna5" dataDxfId="4563" dataCellStyle="Procentowy">
      <calculatedColumnFormula>IFERROR(D152/C152,"")</calculatedColumnFormula>
    </tableColumn>
    <tableColumn id="6" xr3:uid="{00000000-0010-0000-C100-000006000000}" name="Kolumna6" dataDxfId="4562" dataCellStyle="Walutowy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C2000000}" name="Tabela1236170" displayName="Tabela1236170" ref="B164:G173" headerRowCount="0" totalsRowShown="0">
  <tableColumns count="6">
    <tableColumn id="1" xr3:uid="{00000000-0010-0000-C200-000001000000}" name="Kolumna1" dataDxfId="4573">
      <calculatedColumnFormula>'Wzorzec kategorii'!B120</calculatedColumnFormula>
    </tableColumn>
    <tableColumn id="2" xr3:uid="{00000000-0010-0000-C200-000002000000}" name="Kolumna2" dataDxfId="4572" dataCellStyle="Walutowy"/>
    <tableColumn id="3" xr3:uid="{00000000-0010-0000-C200-000003000000}" name="Kolumna3" dataDxfId="4571" dataCellStyle="Walutowy">
      <calculatedColumnFormula>SUM(Tabela2548182[#This Row])</calculatedColumnFormula>
    </tableColumn>
    <tableColumn id="4" xr3:uid="{00000000-0010-0000-C200-000004000000}" name="Kolumna4" dataDxfId="4570" dataCellStyle="Walutowy">
      <calculatedColumnFormula>C164-D164</calculatedColumnFormula>
    </tableColumn>
    <tableColumn id="5" xr3:uid="{00000000-0010-0000-C200-000005000000}" name="Kolumna5" dataDxfId="4569" dataCellStyle="Procentowy">
      <calculatedColumnFormula>IFERROR(D164/C164,"")</calculatedColumnFormula>
    </tableColumn>
    <tableColumn id="6" xr3:uid="{00000000-0010-0000-C200-000006000000}" name="Kolumna6" dataDxfId="4568" dataCellStyle="Walutowy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C3000000}" name="Tabela1337171" displayName="Tabela1337171" ref="B176:G185" headerRowCount="0" totalsRowShown="0">
  <tableColumns count="6">
    <tableColumn id="1" xr3:uid="{00000000-0010-0000-C300-000001000000}" name="Kolumna1" dataDxfId="4579">
      <calculatedColumnFormula>'Wzorzec kategorii'!B132</calculatedColumnFormula>
    </tableColumn>
    <tableColumn id="2" xr3:uid="{00000000-0010-0000-C300-000002000000}" name="Kolumna2" dataDxfId="4578" dataCellStyle="Walutowy"/>
    <tableColumn id="3" xr3:uid="{00000000-0010-0000-C300-000003000000}" name="Kolumna3" dataDxfId="4577" dataCellStyle="Walutowy">
      <calculatedColumnFormula>SUM(Tabela2649183[#This Row])</calculatedColumnFormula>
    </tableColumn>
    <tableColumn id="4" xr3:uid="{00000000-0010-0000-C300-000004000000}" name="Kolumna4" dataDxfId="4576" dataCellStyle="Walutowy">
      <calculatedColumnFormula>C176-D176</calculatedColumnFormula>
    </tableColumn>
    <tableColumn id="5" xr3:uid="{00000000-0010-0000-C300-000005000000}" name="Kolumna5" dataDxfId="4575" dataCellStyle="Procentowy">
      <calculatedColumnFormula>IFERROR(D176/C176,"")</calculatedColumnFormula>
    </tableColumn>
    <tableColumn id="6" xr3:uid="{00000000-0010-0000-C300-000006000000}" name="Kolumna6" dataDxfId="4574" dataCellStyle="Walutowy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C4000000}" name="Tabela1438172" displayName="Tabela1438172" ref="B188:G197" headerRowCount="0" totalsRowShown="0">
  <tableColumns count="6">
    <tableColumn id="1" xr3:uid="{00000000-0010-0000-C400-000001000000}" name="Kolumna1" dataDxfId="4585">
      <calculatedColumnFormula>'Wzorzec kategorii'!B144</calculatedColumnFormula>
    </tableColumn>
    <tableColumn id="2" xr3:uid="{00000000-0010-0000-C400-000002000000}" name="Kolumna2" dataDxfId="4584" dataCellStyle="Walutowy"/>
    <tableColumn id="3" xr3:uid="{00000000-0010-0000-C400-000003000000}" name="Kolumna3" dataDxfId="4583" dataCellStyle="Walutowy">
      <calculatedColumnFormula>SUM(Tabela2750184[#This Row])</calculatedColumnFormula>
    </tableColumn>
    <tableColumn id="4" xr3:uid="{00000000-0010-0000-C400-000004000000}" name="Kolumna4" dataDxfId="4582" dataCellStyle="Walutowy">
      <calculatedColumnFormula>C188-D188</calculatedColumnFormula>
    </tableColumn>
    <tableColumn id="5" xr3:uid="{00000000-0010-0000-C400-000005000000}" name="Kolumna5" dataDxfId="4581" dataCellStyle="Procentowy">
      <calculatedColumnFormula>IFERROR(D188/C188,"")</calculatedColumnFormula>
    </tableColumn>
    <tableColumn id="6" xr3:uid="{00000000-0010-0000-C400-000006000000}" name="Kolumna6" dataDxfId="4580" dataCellStyle="Walutowy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C5000000}" name="Tabela1539173" displayName="Tabela1539173" ref="B200:G209" headerRowCount="0" totalsRowShown="0">
  <tableColumns count="6">
    <tableColumn id="1" xr3:uid="{00000000-0010-0000-C500-000001000000}" name="Kolumna1" dataDxfId="4591">
      <calculatedColumnFormula>'Wzorzec kategorii'!B156</calculatedColumnFormula>
    </tableColumn>
    <tableColumn id="2" xr3:uid="{00000000-0010-0000-C500-000002000000}" name="Kolumna2" dataDxfId="4590" dataCellStyle="Walutowy"/>
    <tableColumn id="3" xr3:uid="{00000000-0010-0000-C500-000003000000}" name="Kolumna3" dataDxfId="4589" dataCellStyle="Walutowy">
      <calculatedColumnFormula>SUM(Tabela2851185[#This Row])</calculatedColumnFormula>
    </tableColumn>
    <tableColumn id="4" xr3:uid="{00000000-0010-0000-C500-000004000000}" name="Kolumna4" dataDxfId="4588" dataCellStyle="Walutowy">
      <calculatedColumnFormula>C200-D200</calculatedColumnFormula>
    </tableColumn>
    <tableColumn id="5" xr3:uid="{00000000-0010-0000-C500-000005000000}" name="Kolumna5" dataDxfId="4587" dataCellStyle="Procentowy">
      <calculatedColumnFormula>IFERROR(D200/C200,"")</calculatedColumnFormula>
    </tableColumn>
    <tableColumn id="6" xr3:uid="{00000000-0010-0000-C500-000006000000}" name="Kolumna6" dataDxfId="4586" dataCellStyle="Walutowy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C6000000}" name="Tabela1640174" displayName="Tabela1640174" ref="B212:G221" headerRowCount="0" totalsRowShown="0">
  <tableColumns count="6">
    <tableColumn id="1" xr3:uid="{00000000-0010-0000-C600-000001000000}" name="Kolumna1" dataDxfId="4597">
      <calculatedColumnFormula>'Wzorzec kategorii'!B168</calculatedColumnFormula>
    </tableColumn>
    <tableColumn id="2" xr3:uid="{00000000-0010-0000-C600-000002000000}" name="Kolumna2" dataDxfId="4596" dataCellStyle="Walutowy"/>
    <tableColumn id="3" xr3:uid="{00000000-0010-0000-C600-000003000000}" name="Kolumna3" dataDxfId="4595" dataCellStyle="Walutowy">
      <calculatedColumnFormula>SUM(Tabela192345179[#This Row])</calculatedColumnFormula>
    </tableColumn>
    <tableColumn id="4" xr3:uid="{00000000-0010-0000-C600-000004000000}" name="Kolumna4" dataDxfId="4594" dataCellStyle="Walutowy">
      <calculatedColumnFormula>C212-D212</calculatedColumnFormula>
    </tableColumn>
    <tableColumn id="5" xr3:uid="{00000000-0010-0000-C600-000005000000}" name="Kolumna5" dataDxfId="4593" dataCellStyle="Procentowy">
      <calculatedColumnFormula>IFERROR(D212/C212,"")</calculatedColumnFormula>
    </tableColumn>
    <tableColumn id="6" xr3:uid="{00000000-0010-0000-C600-000006000000}" name="Kolumna6" dataDxfId="4592" dataCellStyle="Walutowy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5000000}" name="Tabela25" displayName="Tabela25" ref="I124:AM130" totalsRowShown="0" headerRowDxfId="9055" dataDxfId="9054">
  <autoFilter ref="I124:AM130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500-000001000000}" name="1" dataDxfId="9053"/>
    <tableColumn id="2" xr3:uid="{00000000-0010-0000-1500-000002000000}" name="2" dataDxfId="9052"/>
    <tableColumn id="3" xr3:uid="{00000000-0010-0000-1500-000003000000}" name="3" dataDxfId="9051"/>
    <tableColumn id="4" xr3:uid="{00000000-0010-0000-1500-000004000000}" name="4" dataDxfId="9050"/>
    <tableColumn id="5" xr3:uid="{00000000-0010-0000-1500-000005000000}" name="5" dataDxfId="9049"/>
    <tableColumn id="6" xr3:uid="{00000000-0010-0000-1500-000006000000}" name="6" dataDxfId="9048"/>
    <tableColumn id="7" xr3:uid="{00000000-0010-0000-1500-000007000000}" name="7" dataDxfId="9047"/>
    <tableColumn id="8" xr3:uid="{00000000-0010-0000-1500-000008000000}" name="8" dataDxfId="9046"/>
    <tableColumn id="9" xr3:uid="{00000000-0010-0000-1500-000009000000}" name="9" dataDxfId="9045"/>
    <tableColumn id="10" xr3:uid="{00000000-0010-0000-1500-00000A000000}" name="10" dataDxfId="9044"/>
    <tableColumn id="11" xr3:uid="{00000000-0010-0000-1500-00000B000000}" name="11" dataDxfId="9043"/>
    <tableColumn id="12" xr3:uid="{00000000-0010-0000-1500-00000C000000}" name="12" dataDxfId="9042"/>
    <tableColumn id="13" xr3:uid="{00000000-0010-0000-1500-00000D000000}" name="13" dataDxfId="9041"/>
    <tableColumn id="14" xr3:uid="{00000000-0010-0000-1500-00000E000000}" name="14" dataDxfId="9040"/>
    <tableColumn id="15" xr3:uid="{00000000-0010-0000-1500-00000F000000}" name="15" dataDxfId="9039"/>
    <tableColumn id="16" xr3:uid="{00000000-0010-0000-1500-000010000000}" name="16" dataDxfId="9038"/>
    <tableColumn id="17" xr3:uid="{00000000-0010-0000-1500-000011000000}" name="17" dataDxfId="9037"/>
    <tableColumn id="18" xr3:uid="{00000000-0010-0000-1500-000012000000}" name="18" dataDxfId="9036"/>
    <tableColumn id="19" xr3:uid="{00000000-0010-0000-1500-000013000000}" name="19" dataDxfId="9035"/>
    <tableColumn id="20" xr3:uid="{00000000-0010-0000-1500-000014000000}" name="20" dataDxfId="9034"/>
    <tableColumn id="21" xr3:uid="{00000000-0010-0000-1500-000015000000}" name="21" dataDxfId="9033"/>
    <tableColumn id="22" xr3:uid="{00000000-0010-0000-1500-000016000000}" name="22" dataDxfId="9032"/>
    <tableColumn id="23" xr3:uid="{00000000-0010-0000-1500-000017000000}" name="23" dataDxfId="9031"/>
    <tableColumn id="24" xr3:uid="{00000000-0010-0000-1500-000018000000}" name="24" dataDxfId="9030"/>
    <tableColumn id="25" xr3:uid="{00000000-0010-0000-1500-000019000000}" name="25" dataDxfId="9029"/>
    <tableColumn id="26" xr3:uid="{00000000-0010-0000-1500-00001A000000}" name="26" dataDxfId="9028"/>
    <tableColumn id="27" xr3:uid="{00000000-0010-0000-1500-00001B000000}" name="27" dataDxfId="9027"/>
    <tableColumn id="28" xr3:uid="{00000000-0010-0000-1500-00001C000000}" name="28" dataDxfId="9026"/>
    <tableColumn id="29" xr3:uid="{00000000-0010-0000-1500-00001D000000}" name="29" dataDxfId="9025"/>
    <tableColumn id="30" xr3:uid="{00000000-0010-0000-1500-00001E000000}" name="30" dataDxfId="9024"/>
    <tableColumn id="31" xr3:uid="{00000000-0010-0000-1500-00001F000000}" name="31" dataDxfId="9023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C7000000}" name="Tabela1841175" displayName="Tabela1841175" ref="I91:AM101" totalsRowShown="0" headerRowDxfId="4598" dataDxfId="4599" headerRowBorderDxfId="8367">
  <autoFilter ref="I91:AM101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700-000001000000}" name="1" dataDxfId="4630"/>
    <tableColumn id="2" xr3:uid="{00000000-0010-0000-C700-000002000000}" name="2" dataDxfId="4629"/>
    <tableColumn id="3" xr3:uid="{00000000-0010-0000-C700-000003000000}" name="3" dataDxfId="4628"/>
    <tableColumn id="4" xr3:uid="{00000000-0010-0000-C700-000004000000}" name="4" dataDxfId="4627"/>
    <tableColumn id="5" xr3:uid="{00000000-0010-0000-C700-000005000000}" name="5" dataDxfId="4626"/>
    <tableColumn id="6" xr3:uid="{00000000-0010-0000-C700-000006000000}" name="6" dataDxfId="4625"/>
    <tableColumn id="7" xr3:uid="{00000000-0010-0000-C700-000007000000}" name="7" dataDxfId="4624"/>
    <tableColumn id="8" xr3:uid="{00000000-0010-0000-C700-000008000000}" name="8" dataDxfId="4623"/>
    <tableColumn id="9" xr3:uid="{00000000-0010-0000-C700-000009000000}" name="9" dataDxfId="4622"/>
    <tableColumn id="10" xr3:uid="{00000000-0010-0000-C700-00000A000000}" name="10" dataDxfId="4621"/>
    <tableColumn id="11" xr3:uid="{00000000-0010-0000-C700-00000B000000}" name="11" dataDxfId="4620"/>
    <tableColumn id="12" xr3:uid="{00000000-0010-0000-C700-00000C000000}" name="12" dataDxfId="4619"/>
    <tableColumn id="13" xr3:uid="{00000000-0010-0000-C700-00000D000000}" name="13" dataDxfId="4618"/>
    <tableColumn id="14" xr3:uid="{00000000-0010-0000-C700-00000E000000}" name="14" dataDxfId="4617"/>
    <tableColumn id="15" xr3:uid="{00000000-0010-0000-C700-00000F000000}" name="15" dataDxfId="4616"/>
    <tableColumn id="16" xr3:uid="{00000000-0010-0000-C700-000010000000}" name="16" dataDxfId="4615"/>
    <tableColumn id="17" xr3:uid="{00000000-0010-0000-C700-000011000000}" name="17" dataDxfId="4614"/>
    <tableColumn id="18" xr3:uid="{00000000-0010-0000-C700-000012000000}" name="18" dataDxfId="4613"/>
    <tableColumn id="19" xr3:uid="{00000000-0010-0000-C700-000013000000}" name="19" dataDxfId="4612"/>
    <tableColumn id="20" xr3:uid="{00000000-0010-0000-C700-000014000000}" name="20" dataDxfId="4611"/>
    <tableColumn id="21" xr3:uid="{00000000-0010-0000-C700-000015000000}" name="21" dataDxfId="4610"/>
    <tableColumn id="22" xr3:uid="{00000000-0010-0000-C700-000016000000}" name="22" dataDxfId="4609"/>
    <tableColumn id="23" xr3:uid="{00000000-0010-0000-C700-000017000000}" name="23" dataDxfId="4608"/>
    <tableColumn id="24" xr3:uid="{00000000-0010-0000-C700-000018000000}" name="24" dataDxfId="4607"/>
    <tableColumn id="25" xr3:uid="{00000000-0010-0000-C700-000019000000}" name="25" dataDxfId="4606"/>
    <tableColumn id="26" xr3:uid="{00000000-0010-0000-C700-00001A000000}" name="26" dataDxfId="4605"/>
    <tableColumn id="27" xr3:uid="{00000000-0010-0000-C700-00001B000000}" name="27" dataDxfId="4604"/>
    <tableColumn id="28" xr3:uid="{00000000-0010-0000-C700-00001C000000}" name="28" dataDxfId="4603"/>
    <tableColumn id="29" xr3:uid="{00000000-0010-0000-C700-00001D000000}" name="29" dataDxfId="4602"/>
    <tableColumn id="30" xr3:uid="{00000000-0010-0000-C700-00001E000000}" name="30" dataDxfId="4601"/>
    <tableColumn id="31" xr3:uid="{00000000-0010-0000-C700-00001F000000}" name="31" dataDxfId="4600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C8000000}" name="Tabela1942176" displayName="Tabela1942176" ref="I103:AM113" totalsRowShown="0" headerRowDxfId="4631" dataDxfId="4632" headerRowBorderDxfId="8366">
  <autoFilter ref="I103:AM113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800-000001000000}" name="1" dataDxfId="4663"/>
    <tableColumn id="2" xr3:uid="{00000000-0010-0000-C800-000002000000}" name="2" dataDxfId="4662"/>
    <tableColumn id="3" xr3:uid="{00000000-0010-0000-C800-000003000000}" name="3" dataDxfId="4661"/>
    <tableColumn id="4" xr3:uid="{00000000-0010-0000-C800-000004000000}" name="4" dataDxfId="4660"/>
    <tableColumn id="5" xr3:uid="{00000000-0010-0000-C800-000005000000}" name="5" dataDxfId="4659"/>
    <tableColumn id="6" xr3:uid="{00000000-0010-0000-C800-000006000000}" name="6" dataDxfId="4658"/>
    <tableColumn id="7" xr3:uid="{00000000-0010-0000-C800-000007000000}" name="7" dataDxfId="4657"/>
    <tableColumn id="8" xr3:uid="{00000000-0010-0000-C800-000008000000}" name="8" dataDxfId="4656"/>
    <tableColumn id="9" xr3:uid="{00000000-0010-0000-C800-000009000000}" name="9" dataDxfId="4655"/>
    <tableColumn id="10" xr3:uid="{00000000-0010-0000-C800-00000A000000}" name="10" dataDxfId="4654"/>
    <tableColumn id="11" xr3:uid="{00000000-0010-0000-C800-00000B000000}" name="11" dataDxfId="4653"/>
    <tableColumn id="12" xr3:uid="{00000000-0010-0000-C800-00000C000000}" name="12" dataDxfId="4652"/>
    <tableColumn id="13" xr3:uid="{00000000-0010-0000-C800-00000D000000}" name="13" dataDxfId="4651"/>
    <tableColumn id="14" xr3:uid="{00000000-0010-0000-C800-00000E000000}" name="14" dataDxfId="4650"/>
    <tableColumn id="15" xr3:uid="{00000000-0010-0000-C800-00000F000000}" name="15" dataDxfId="4649"/>
    <tableColumn id="16" xr3:uid="{00000000-0010-0000-C800-000010000000}" name="16" dataDxfId="4648"/>
    <tableColumn id="17" xr3:uid="{00000000-0010-0000-C800-000011000000}" name="17" dataDxfId="4647"/>
    <tableColumn id="18" xr3:uid="{00000000-0010-0000-C800-000012000000}" name="18" dataDxfId="4646"/>
    <tableColumn id="19" xr3:uid="{00000000-0010-0000-C800-000013000000}" name="19" dataDxfId="4645"/>
    <tableColumn id="20" xr3:uid="{00000000-0010-0000-C800-000014000000}" name="20" dataDxfId="4644"/>
    <tableColumn id="21" xr3:uid="{00000000-0010-0000-C800-000015000000}" name="21" dataDxfId="4643"/>
    <tableColumn id="22" xr3:uid="{00000000-0010-0000-C800-000016000000}" name="22" dataDxfId="4642"/>
    <tableColumn id="23" xr3:uid="{00000000-0010-0000-C800-000017000000}" name="23" dataDxfId="4641"/>
    <tableColumn id="24" xr3:uid="{00000000-0010-0000-C800-000018000000}" name="24" dataDxfId="4640"/>
    <tableColumn id="25" xr3:uid="{00000000-0010-0000-C800-000019000000}" name="25" dataDxfId="4639"/>
    <tableColumn id="26" xr3:uid="{00000000-0010-0000-C800-00001A000000}" name="26" dataDxfId="4638"/>
    <tableColumn id="27" xr3:uid="{00000000-0010-0000-C800-00001B000000}" name="27" dataDxfId="4637"/>
    <tableColumn id="28" xr3:uid="{00000000-0010-0000-C800-00001C000000}" name="28" dataDxfId="4636"/>
    <tableColumn id="29" xr3:uid="{00000000-0010-0000-C800-00001D000000}" name="29" dataDxfId="4635"/>
    <tableColumn id="30" xr3:uid="{00000000-0010-0000-C800-00001E000000}" name="30" dataDxfId="4634"/>
    <tableColumn id="31" xr3:uid="{00000000-0010-0000-C800-00001F000000}" name="31" dataDxfId="4633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C9000000}" name="Tabela192143177" displayName="Tabela192143177" ref="I115:AM125" totalsRowShown="0" headerRowDxfId="4664" dataDxfId="4665" headerRowBorderDxfId="8365">
  <autoFilter ref="I115:AM125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900-000001000000}" name="1" dataDxfId="4696"/>
    <tableColumn id="2" xr3:uid="{00000000-0010-0000-C900-000002000000}" name="2" dataDxfId="4695"/>
    <tableColumn id="3" xr3:uid="{00000000-0010-0000-C900-000003000000}" name="3" dataDxfId="4694"/>
    <tableColumn id="4" xr3:uid="{00000000-0010-0000-C900-000004000000}" name="4" dataDxfId="4693"/>
    <tableColumn id="5" xr3:uid="{00000000-0010-0000-C900-000005000000}" name="5" dataDxfId="4692"/>
    <tableColumn id="6" xr3:uid="{00000000-0010-0000-C900-000006000000}" name="6" dataDxfId="4691"/>
    <tableColumn id="7" xr3:uid="{00000000-0010-0000-C900-000007000000}" name="7" dataDxfId="4690"/>
    <tableColumn id="8" xr3:uid="{00000000-0010-0000-C900-000008000000}" name="8" dataDxfId="4689"/>
    <tableColumn id="9" xr3:uid="{00000000-0010-0000-C900-000009000000}" name="9" dataDxfId="4688"/>
    <tableColumn id="10" xr3:uid="{00000000-0010-0000-C900-00000A000000}" name="10" dataDxfId="4687"/>
    <tableColumn id="11" xr3:uid="{00000000-0010-0000-C900-00000B000000}" name="11" dataDxfId="4686"/>
    <tableColumn id="12" xr3:uid="{00000000-0010-0000-C900-00000C000000}" name="12" dataDxfId="4685"/>
    <tableColumn id="13" xr3:uid="{00000000-0010-0000-C900-00000D000000}" name="13" dataDxfId="4684"/>
    <tableColumn id="14" xr3:uid="{00000000-0010-0000-C900-00000E000000}" name="14" dataDxfId="4683"/>
    <tableColumn id="15" xr3:uid="{00000000-0010-0000-C900-00000F000000}" name="15" dataDxfId="4682"/>
    <tableColumn id="16" xr3:uid="{00000000-0010-0000-C900-000010000000}" name="16" dataDxfId="4681"/>
    <tableColumn id="17" xr3:uid="{00000000-0010-0000-C900-000011000000}" name="17" dataDxfId="4680"/>
    <tableColumn id="18" xr3:uid="{00000000-0010-0000-C900-000012000000}" name="18" dataDxfId="4679"/>
    <tableColumn id="19" xr3:uid="{00000000-0010-0000-C900-000013000000}" name="19" dataDxfId="4678"/>
    <tableColumn id="20" xr3:uid="{00000000-0010-0000-C900-000014000000}" name="20" dataDxfId="4677"/>
    <tableColumn id="21" xr3:uid="{00000000-0010-0000-C900-000015000000}" name="21" dataDxfId="4676"/>
    <tableColumn id="22" xr3:uid="{00000000-0010-0000-C900-000016000000}" name="22" dataDxfId="4675"/>
    <tableColumn id="23" xr3:uid="{00000000-0010-0000-C900-000017000000}" name="23" dataDxfId="4674"/>
    <tableColumn id="24" xr3:uid="{00000000-0010-0000-C900-000018000000}" name="24" dataDxfId="4673"/>
    <tableColumn id="25" xr3:uid="{00000000-0010-0000-C900-000019000000}" name="25" dataDxfId="4672"/>
    <tableColumn id="26" xr3:uid="{00000000-0010-0000-C900-00001A000000}" name="26" dataDxfId="4671"/>
    <tableColumn id="27" xr3:uid="{00000000-0010-0000-C900-00001B000000}" name="27" dataDxfId="4670"/>
    <tableColumn id="28" xr3:uid="{00000000-0010-0000-C900-00001C000000}" name="28" dataDxfId="4669"/>
    <tableColumn id="29" xr3:uid="{00000000-0010-0000-C900-00001D000000}" name="29" dataDxfId="4668"/>
    <tableColumn id="30" xr3:uid="{00000000-0010-0000-C900-00001E000000}" name="30" dataDxfId="4667"/>
    <tableColumn id="31" xr3:uid="{00000000-0010-0000-C900-00001F000000}" name="31" dataDxfId="4666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CA000000}" name="Tabela192244178" displayName="Tabela192244178" ref="I151:AM161" totalsRowShown="0" headerRowDxfId="4697" dataDxfId="4698" headerRowBorderDxfId="8364">
  <autoFilter ref="I151:AM161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A00-000001000000}" name="1" dataDxfId="4729"/>
    <tableColumn id="2" xr3:uid="{00000000-0010-0000-CA00-000002000000}" name="2" dataDxfId="4728"/>
    <tableColumn id="3" xr3:uid="{00000000-0010-0000-CA00-000003000000}" name="3" dataDxfId="4727"/>
    <tableColumn id="4" xr3:uid="{00000000-0010-0000-CA00-000004000000}" name="4" dataDxfId="4726"/>
    <tableColumn id="5" xr3:uid="{00000000-0010-0000-CA00-000005000000}" name="5" dataDxfId="4725"/>
    <tableColumn id="6" xr3:uid="{00000000-0010-0000-CA00-000006000000}" name="6" dataDxfId="4724"/>
    <tableColumn id="7" xr3:uid="{00000000-0010-0000-CA00-000007000000}" name="7" dataDxfId="4723"/>
    <tableColumn id="8" xr3:uid="{00000000-0010-0000-CA00-000008000000}" name="8" dataDxfId="4722"/>
    <tableColumn id="9" xr3:uid="{00000000-0010-0000-CA00-000009000000}" name="9" dataDxfId="4721"/>
    <tableColumn id="10" xr3:uid="{00000000-0010-0000-CA00-00000A000000}" name="10" dataDxfId="4720"/>
    <tableColumn id="11" xr3:uid="{00000000-0010-0000-CA00-00000B000000}" name="11" dataDxfId="4719"/>
    <tableColumn id="12" xr3:uid="{00000000-0010-0000-CA00-00000C000000}" name="12" dataDxfId="4718"/>
    <tableColumn id="13" xr3:uid="{00000000-0010-0000-CA00-00000D000000}" name="13" dataDxfId="4717"/>
    <tableColumn id="14" xr3:uid="{00000000-0010-0000-CA00-00000E000000}" name="14" dataDxfId="4716"/>
    <tableColumn id="15" xr3:uid="{00000000-0010-0000-CA00-00000F000000}" name="15" dataDxfId="4715"/>
    <tableColumn id="16" xr3:uid="{00000000-0010-0000-CA00-000010000000}" name="16" dataDxfId="4714"/>
    <tableColumn id="17" xr3:uid="{00000000-0010-0000-CA00-000011000000}" name="17" dataDxfId="4713"/>
    <tableColumn id="18" xr3:uid="{00000000-0010-0000-CA00-000012000000}" name="18" dataDxfId="4712"/>
    <tableColumn id="19" xr3:uid="{00000000-0010-0000-CA00-000013000000}" name="19" dataDxfId="4711"/>
    <tableColumn id="20" xr3:uid="{00000000-0010-0000-CA00-000014000000}" name="20" dataDxfId="4710"/>
    <tableColumn id="21" xr3:uid="{00000000-0010-0000-CA00-000015000000}" name="21" dataDxfId="4709"/>
    <tableColumn id="22" xr3:uid="{00000000-0010-0000-CA00-000016000000}" name="22" dataDxfId="4708"/>
    <tableColumn id="23" xr3:uid="{00000000-0010-0000-CA00-000017000000}" name="23" dataDxfId="4707"/>
    <tableColumn id="24" xr3:uid="{00000000-0010-0000-CA00-000018000000}" name="24" dataDxfId="4706"/>
    <tableColumn id="25" xr3:uid="{00000000-0010-0000-CA00-000019000000}" name="25" dataDxfId="4705"/>
    <tableColumn id="26" xr3:uid="{00000000-0010-0000-CA00-00001A000000}" name="26" dataDxfId="4704"/>
    <tableColumn id="27" xr3:uid="{00000000-0010-0000-CA00-00001B000000}" name="27" dataDxfId="4703"/>
    <tableColumn id="28" xr3:uid="{00000000-0010-0000-CA00-00001C000000}" name="28" dataDxfId="4702"/>
    <tableColumn id="29" xr3:uid="{00000000-0010-0000-CA00-00001D000000}" name="29" dataDxfId="4701"/>
    <tableColumn id="30" xr3:uid="{00000000-0010-0000-CA00-00001E000000}" name="30" dataDxfId="4700"/>
    <tableColumn id="31" xr3:uid="{00000000-0010-0000-CA00-00001F000000}" name="31" dataDxfId="4699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CB000000}" name="Tabela192345179" displayName="Tabela192345179" ref="I211:AM221" totalsRowShown="0" headerRowDxfId="4730" dataDxfId="4731" headerRowBorderDxfId="8363">
  <autoFilter ref="I211:AM221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B00-000001000000}" name="1" dataDxfId="4762"/>
    <tableColumn id="2" xr3:uid="{00000000-0010-0000-CB00-000002000000}" name="2" dataDxfId="4761"/>
    <tableColumn id="3" xr3:uid="{00000000-0010-0000-CB00-000003000000}" name="3" dataDxfId="4760"/>
    <tableColumn id="4" xr3:uid="{00000000-0010-0000-CB00-000004000000}" name="4" dataDxfId="4759"/>
    <tableColumn id="5" xr3:uid="{00000000-0010-0000-CB00-000005000000}" name="5" dataDxfId="4758"/>
    <tableColumn id="6" xr3:uid="{00000000-0010-0000-CB00-000006000000}" name="6" dataDxfId="4757"/>
    <tableColumn id="7" xr3:uid="{00000000-0010-0000-CB00-000007000000}" name="7" dataDxfId="4756"/>
    <tableColumn id="8" xr3:uid="{00000000-0010-0000-CB00-000008000000}" name="8" dataDxfId="4755"/>
    <tableColumn id="9" xr3:uid="{00000000-0010-0000-CB00-000009000000}" name="9" dataDxfId="4754"/>
    <tableColumn id="10" xr3:uid="{00000000-0010-0000-CB00-00000A000000}" name="10" dataDxfId="4753"/>
    <tableColumn id="11" xr3:uid="{00000000-0010-0000-CB00-00000B000000}" name="11" dataDxfId="4752"/>
    <tableColumn id="12" xr3:uid="{00000000-0010-0000-CB00-00000C000000}" name="12" dataDxfId="4751"/>
    <tableColumn id="13" xr3:uid="{00000000-0010-0000-CB00-00000D000000}" name="13" dataDxfId="4750"/>
    <tableColumn id="14" xr3:uid="{00000000-0010-0000-CB00-00000E000000}" name="14" dataDxfId="4749"/>
    <tableColumn id="15" xr3:uid="{00000000-0010-0000-CB00-00000F000000}" name="15" dataDxfId="4748"/>
    <tableColumn id="16" xr3:uid="{00000000-0010-0000-CB00-000010000000}" name="16" dataDxfId="4747"/>
    <tableColumn id="17" xr3:uid="{00000000-0010-0000-CB00-000011000000}" name="17" dataDxfId="4746"/>
    <tableColumn id="18" xr3:uid="{00000000-0010-0000-CB00-000012000000}" name="18" dataDxfId="4745"/>
    <tableColumn id="19" xr3:uid="{00000000-0010-0000-CB00-000013000000}" name="19" dataDxfId="4744"/>
    <tableColumn id="20" xr3:uid="{00000000-0010-0000-CB00-000014000000}" name="20" dataDxfId="4743"/>
    <tableColumn id="21" xr3:uid="{00000000-0010-0000-CB00-000015000000}" name="21" dataDxfId="4742"/>
    <tableColumn id="22" xr3:uid="{00000000-0010-0000-CB00-000016000000}" name="22" dataDxfId="4741"/>
    <tableColumn id="23" xr3:uid="{00000000-0010-0000-CB00-000017000000}" name="23" dataDxfId="4740"/>
    <tableColumn id="24" xr3:uid="{00000000-0010-0000-CB00-000018000000}" name="24" dataDxfId="4739"/>
    <tableColumn id="25" xr3:uid="{00000000-0010-0000-CB00-000019000000}" name="25" dataDxfId="4738"/>
    <tableColumn id="26" xr3:uid="{00000000-0010-0000-CB00-00001A000000}" name="26" dataDxfId="4737"/>
    <tableColumn id="27" xr3:uid="{00000000-0010-0000-CB00-00001B000000}" name="27" dataDxfId="4736"/>
    <tableColumn id="28" xr3:uid="{00000000-0010-0000-CB00-00001C000000}" name="28" dataDxfId="4735"/>
    <tableColumn id="29" xr3:uid="{00000000-0010-0000-CB00-00001D000000}" name="29" dataDxfId="4734"/>
    <tableColumn id="30" xr3:uid="{00000000-0010-0000-CB00-00001E000000}" name="30" dataDxfId="4733"/>
    <tableColumn id="31" xr3:uid="{00000000-0010-0000-CB00-00001F000000}" name="31" dataDxfId="4732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CC000000}" name="Tabela19212446180" displayName="Tabela19212446180" ref="I139:AM149" totalsRowShown="0" headerRowDxfId="4763" dataDxfId="4764" headerRowBorderDxfId="8362">
  <autoFilter ref="I139:AM149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C00-000001000000}" name="1" dataDxfId="4795"/>
    <tableColumn id="2" xr3:uid="{00000000-0010-0000-CC00-000002000000}" name="2" dataDxfId="4794"/>
    <tableColumn id="3" xr3:uid="{00000000-0010-0000-CC00-000003000000}" name="3" dataDxfId="4793"/>
    <tableColumn id="4" xr3:uid="{00000000-0010-0000-CC00-000004000000}" name="4" dataDxfId="4792"/>
    <tableColumn id="5" xr3:uid="{00000000-0010-0000-CC00-000005000000}" name="5" dataDxfId="4791"/>
    <tableColumn id="6" xr3:uid="{00000000-0010-0000-CC00-000006000000}" name="6" dataDxfId="4790"/>
    <tableColumn id="7" xr3:uid="{00000000-0010-0000-CC00-000007000000}" name="7" dataDxfId="4789"/>
    <tableColumn id="8" xr3:uid="{00000000-0010-0000-CC00-000008000000}" name="8" dataDxfId="4788"/>
    <tableColumn id="9" xr3:uid="{00000000-0010-0000-CC00-000009000000}" name="9" dataDxfId="4787"/>
    <tableColumn id="10" xr3:uid="{00000000-0010-0000-CC00-00000A000000}" name="10" dataDxfId="4786"/>
    <tableColumn id="11" xr3:uid="{00000000-0010-0000-CC00-00000B000000}" name="11" dataDxfId="4785"/>
    <tableColumn id="12" xr3:uid="{00000000-0010-0000-CC00-00000C000000}" name="12" dataDxfId="4784"/>
    <tableColumn id="13" xr3:uid="{00000000-0010-0000-CC00-00000D000000}" name="13" dataDxfId="4783"/>
    <tableColumn id="14" xr3:uid="{00000000-0010-0000-CC00-00000E000000}" name="14" dataDxfId="4782"/>
    <tableColumn id="15" xr3:uid="{00000000-0010-0000-CC00-00000F000000}" name="15" dataDxfId="4781"/>
    <tableColumn id="16" xr3:uid="{00000000-0010-0000-CC00-000010000000}" name="16" dataDxfId="4780"/>
    <tableColumn id="17" xr3:uid="{00000000-0010-0000-CC00-000011000000}" name="17" dataDxfId="4779"/>
    <tableColumn id="18" xr3:uid="{00000000-0010-0000-CC00-000012000000}" name="18" dataDxfId="4778"/>
    <tableColumn id="19" xr3:uid="{00000000-0010-0000-CC00-000013000000}" name="19" dataDxfId="4777"/>
    <tableColumn id="20" xr3:uid="{00000000-0010-0000-CC00-000014000000}" name="20" dataDxfId="4776"/>
    <tableColumn id="21" xr3:uid="{00000000-0010-0000-CC00-000015000000}" name="21" dataDxfId="4775"/>
    <tableColumn id="22" xr3:uid="{00000000-0010-0000-CC00-000016000000}" name="22" dataDxfId="4774"/>
    <tableColumn id="23" xr3:uid="{00000000-0010-0000-CC00-000017000000}" name="23" dataDxfId="4773"/>
    <tableColumn id="24" xr3:uid="{00000000-0010-0000-CC00-000018000000}" name="24" dataDxfId="4772"/>
    <tableColumn id="25" xr3:uid="{00000000-0010-0000-CC00-000019000000}" name="25" dataDxfId="4771"/>
    <tableColumn id="26" xr3:uid="{00000000-0010-0000-CC00-00001A000000}" name="26" dataDxfId="4770"/>
    <tableColumn id="27" xr3:uid="{00000000-0010-0000-CC00-00001B000000}" name="27" dataDxfId="4769"/>
    <tableColumn id="28" xr3:uid="{00000000-0010-0000-CC00-00001C000000}" name="28" dataDxfId="4768"/>
    <tableColumn id="29" xr3:uid="{00000000-0010-0000-CC00-00001D000000}" name="29" dataDxfId="4767"/>
    <tableColumn id="30" xr3:uid="{00000000-0010-0000-CC00-00001E000000}" name="30" dataDxfId="4766"/>
    <tableColumn id="31" xr3:uid="{00000000-0010-0000-CC00-00001F000000}" name="31" dataDxfId="4765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CD000000}" name="Tabela19212547181" displayName="Tabela19212547181" ref="I127:AM137" totalsRowShown="0" headerRowDxfId="4796" dataDxfId="4797" headerRowBorderDxfId="8361">
  <autoFilter ref="I127:AM137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D00-000001000000}" name="1" dataDxfId="4828"/>
    <tableColumn id="2" xr3:uid="{00000000-0010-0000-CD00-000002000000}" name="2" dataDxfId="4827"/>
    <tableColumn id="3" xr3:uid="{00000000-0010-0000-CD00-000003000000}" name="3" dataDxfId="4826"/>
    <tableColumn id="4" xr3:uid="{00000000-0010-0000-CD00-000004000000}" name="4" dataDxfId="4825"/>
    <tableColumn id="5" xr3:uid="{00000000-0010-0000-CD00-000005000000}" name="5" dataDxfId="4824"/>
    <tableColumn id="6" xr3:uid="{00000000-0010-0000-CD00-000006000000}" name="6" dataDxfId="4823"/>
    <tableColumn id="7" xr3:uid="{00000000-0010-0000-CD00-000007000000}" name="7" dataDxfId="4822"/>
    <tableColumn id="8" xr3:uid="{00000000-0010-0000-CD00-000008000000}" name="8" dataDxfId="4821"/>
    <tableColumn id="9" xr3:uid="{00000000-0010-0000-CD00-000009000000}" name="9" dataDxfId="4820"/>
    <tableColumn id="10" xr3:uid="{00000000-0010-0000-CD00-00000A000000}" name="10" dataDxfId="4819"/>
    <tableColumn id="11" xr3:uid="{00000000-0010-0000-CD00-00000B000000}" name="11" dataDxfId="4818"/>
    <tableColumn id="12" xr3:uid="{00000000-0010-0000-CD00-00000C000000}" name="12" dataDxfId="4817"/>
    <tableColumn id="13" xr3:uid="{00000000-0010-0000-CD00-00000D000000}" name="13" dataDxfId="4816"/>
    <tableColumn id="14" xr3:uid="{00000000-0010-0000-CD00-00000E000000}" name="14" dataDxfId="4815"/>
    <tableColumn id="15" xr3:uid="{00000000-0010-0000-CD00-00000F000000}" name="15" dataDxfId="4814"/>
    <tableColumn id="16" xr3:uid="{00000000-0010-0000-CD00-000010000000}" name="16" dataDxfId="4813"/>
    <tableColumn id="17" xr3:uid="{00000000-0010-0000-CD00-000011000000}" name="17" dataDxfId="4812"/>
    <tableColumn id="18" xr3:uid="{00000000-0010-0000-CD00-000012000000}" name="18" dataDxfId="4811"/>
    <tableColumn id="19" xr3:uid="{00000000-0010-0000-CD00-000013000000}" name="19" dataDxfId="4810"/>
    <tableColumn id="20" xr3:uid="{00000000-0010-0000-CD00-000014000000}" name="20" dataDxfId="4809"/>
    <tableColumn id="21" xr3:uid="{00000000-0010-0000-CD00-000015000000}" name="21" dataDxfId="4808"/>
    <tableColumn id="22" xr3:uid="{00000000-0010-0000-CD00-000016000000}" name="22" dataDxfId="4807"/>
    <tableColumn id="23" xr3:uid="{00000000-0010-0000-CD00-000017000000}" name="23" dataDxfId="4806"/>
    <tableColumn id="24" xr3:uid="{00000000-0010-0000-CD00-000018000000}" name="24" dataDxfId="4805"/>
    <tableColumn id="25" xr3:uid="{00000000-0010-0000-CD00-000019000000}" name="25" dataDxfId="4804"/>
    <tableColumn id="26" xr3:uid="{00000000-0010-0000-CD00-00001A000000}" name="26" dataDxfId="4803"/>
    <tableColumn id="27" xr3:uid="{00000000-0010-0000-CD00-00001B000000}" name="27" dataDxfId="4802"/>
    <tableColumn id="28" xr3:uid="{00000000-0010-0000-CD00-00001C000000}" name="28" dataDxfId="4801"/>
    <tableColumn id="29" xr3:uid="{00000000-0010-0000-CD00-00001D000000}" name="29" dataDxfId="4800"/>
    <tableColumn id="30" xr3:uid="{00000000-0010-0000-CD00-00001E000000}" name="30" dataDxfId="4799"/>
    <tableColumn id="31" xr3:uid="{00000000-0010-0000-CD00-00001F000000}" name="31" dataDxfId="4798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CE000000}" name="Tabela2548182" displayName="Tabela2548182" ref="I163:AM173" totalsRowShown="0" headerRowDxfId="4829" dataDxfId="4830">
  <autoFilter ref="I163:AM173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E00-000001000000}" name="1" dataDxfId="4861"/>
    <tableColumn id="2" xr3:uid="{00000000-0010-0000-CE00-000002000000}" name="2" dataDxfId="4860"/>
    <tableColumn id="3" xr3:uid="{00000000-0010-0000-CE00-000003000000}" name="3" dataDxfId="4859"/>
    <tableColumn id="4" xr3:uid="{00000000-0010-0000-CE00-000004000000}" name="4" dataDxfId="4858"/>
    <tableColumn id="5" xr3:uid="{00000000-0010-0000-CE00-000005000000}" name="5" dataDxfId="4857"/>
    <tableColumn id="6" xr3:uid="{00000000-0010-0000-CE00-000006000000}" name="6" dataDxfId="4856"/>
    <tableColumn id="7" xr3:uid="{00000000-0010-0000-CE00-000007000000}" name="7" dataDxfId="4855"/>
    <tableColumn id="8" xr3:uid="{00000000-0010-0000-CE00-000008000000}" name="8" dataDxfId="4854"/>
    <tableColumn id="9" xr3:uid="{00000000-0010-0000-CE00-000009000000}" name="9" dataDxfId="4853"/>
    <tableColumn id="10" xr3:uid="{00000000-0010-0000-CE00-00000A000000}" name="10" dataDxfId="4852"/>
    <tableColumn id="11" xr3:uid="{00000000-0010-0000-CE00-00000B000000}" name="11" dataDxfId="4851"/>
    <tableColumn id="12" xr3:uid="{00000000-0010-0000-CE00-00000C000000}" name="12" dataDxfId="4850"/>
    <tableColumn id="13" xr3:uid="{00000000-0010-0000-CE00-00000D000000}" name="13" dataDxfId="4849"/>
    <tableColumn id="14" xr3:uid="{00000000-0010-0000-CE00-00000E000000}" name="14" dataDxfId="4848"/>
    <tableColumn id="15" xr3:uid="{00000000-0010-0000-CE00-00000F000000}" name="15" dataDxfId="4847"/>
    <tableColumn id="16" xr3:uid="{00000000-0010-0000-CE00-000010000000}" name="16" dataDxfId="4846"/>
    <tableColumn id="17" xr3:uid="{00000000-0010-0000-CE00-000011000000}" name="17" dataDxfId="4845"/>
    <tableColumn id="18" xr3:uid="{00000000-0010-0000-CE00-000012000000}" name="18" dataDxfId="4844"/>
    <tableColumn id="19" xr3:uid="{00000000-0010-0000-CE00-000013000000}" name="19" dataDxfId="4843"/>
    <tableColumn id="20" xr3:uid="{00000000-0010-0000-CE00-000014000000}" name="20" dataDxfId="4842"/>
    <tableColumn id="21" xr3:uid="{00000000-0010-0000-CE00-000015000000}" name="21" dataDxfId="4841"/>
    <tableColumn id="22" xr3:uid="{00000000-0010-0000-CE00-000016000000}" name="22" dataDxfId="4840"/>
    <tableColumn id="23" xr3:uid="{00000000-0010-0000-CE00-000017000000}" name="23" dataDxfId="4839"/>
    <tableColumn id="24" xr3:uid="{00000000-0010-0000-CE00-000018000000}" name="24" dataDxfId="4838"/>
    <tableColumn id="25" xr3:uid="{00000000-0010-0000-CE00-000019000000}" name="25" dataDxfId="4837"/>
    <tableColumn id="26" xr3:uid="{00000000-0010-0000-CE00-00001A000000}" name="26" dataDxfId="4836"/>
    <tableColumn id="27" xr3:uid="{00000000-0010-0000-CE00-00001B000000}" name="27" dataDxfId="4835"/>
    <tableColumn id="28" xr3:uid="{00000000-0010-0000-CE00-00001C000000}" name="28" dataDxfId="4834"/>
    <tableColumn id="29" xr3:uid="{00000000-0010-0000-CE00-00001D000000}" name="29" dataDxfId="4833"/>
    <tableColumn id="30" xr3:uid="{00000000-0010-0000-CE00-00001E000000}" name="30" dataDxfId="4832"/>
    <tableColumn id="31" xr3:uid="{00000000-0010-0000-CE00-00001F000000}" name="31" dataDxfId="4831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CF000000}" name="Tabela2649183" displayName="Tabela2649183" ref="I175:AM185" totalsRowShown="0" headerRowDxfId="4862" dataDxfId="4863" headerRowBorderDxfId="8360">
  <autoFilter ref="I175:AM185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F00-000001000000}" name="1" dataDxfId="4894"/>
    <tableColumn id="2" xr3:uid="{00000000-0010-0000-CF00-000002000000}" name="2" dataDxfId="4893"/>
    <tableColumn id="3" xr3:uid="{00000000-0010-0000-CF00-000003000000}" name="3" dataDxfId="4892"/>
    <tableColumn id="4" xr3:uid="{00000000-0010-0000-CF00-000004000000}" name="4" dataDxfId="4891"/>
    <tableColumn id="5" xr3:uid="{00000000-0010-0000-CF00-000005000000}" name="5" dataDxfId="4890"/>
    <tableColumn id="6" xr3:uid="{00000000-0010-0000-CF00-000006000000}" name="6" dataDxfId="4889"/>
    <tableColumn id="7" xr3:uid="{00000000-0010-0000-CF00-000007000000}" name="7" dataDxfId="4888"/>
    <tableColumn id="8" xr3:uid="{00000000-0010-0000-CF00-000008000000}" name="8" dataDxfId="4887"/>
    <tableColumn id="9" xr3:uid="{00000000-0010-0000-CF00-000009000000}" name="9" dataDxfId="4886"/>
    <tableColumn id="10" xr3:uid="{00000000-0010-0000-CF00-00000A000000}" name="10" dataDxfId="4885"/>
    <tableColumn id="11" xr3:uid="{00000000-0010-0000-CF00-00000B000000}" name="11" dataDxfId="4884"/>
    <tableColumn id="12" xr3:uid="{00000000-0010-0000-CF00-00000C000000}" name="12" dataDxfId="4883"/>
    <tableColumn id="13" xr3:uid="{00000000-0010-0000-CF00-00000D000000}" name="13" dataDxfId="4882"/>
    <tableColumn id="14" xr3:uid="{00000000-0010-0000-CF00-00000E000000}" name="14" dataDxfId="4881"/>
    <tableColumn id="15" xr3:uid="{00000000-0010-0000-CF00-00000F000000}" name="15" dataDxfId="4880"/>
    <tableColumn id="16" xr3:uid="{00000000-0010-0000-CF00-000010000000}" name="16" dataDxfId="4879"/>
    <tableColumn id="17" xr3:uid="{00000000-0010-0000-CF00-000011000000}" name="17" dataDxfId="4878"/>
    <tableColumn id="18" xr3:uid="{00000000-0010-0000-CF00-000012000000}" name="18" dataDxfId="4877"/>
    <tableColumn id="19" xr3:uid="{00000000-0010-0000-CF00-000013000000}" name="19" dataDxfId="4876"/>
    <tableColumn id="20" xr3:uid="{00000000-0010-0000-CF00-000014000000}" name="20" dataDxfId="4875"/>
    <tableColumn id="21" xr3:uid="{00000000-0010-0000-CF00-000015000000}" name="21" dataDxfId="4874"/>
    <tableColumn id="22" xr3:uid="{00000000-0010-0000-CF00-000016000000}" name="22" dataDxfId="4873"/>
    <tableColumn id="23" xr3:uid="{00000000-0010-0000-CF00-000017000000}" name="23" dataDxfId="4872"/>
    <tableColumn id="24" xr3:uid="{00000000-0010-0000-CF00-000018000000}" name="24" dataDxfId="4871"/>
    <tableColumn id="25" xr3:uid="{00000000-0010-0000-CF00-000019000000}" name="25" dataDxfId="4870"/>
    <tableColumn id="26" xr3:uid="{00000000-0010-0000-CF00-00001A000000}" name="26" dataDxfId="4869"/>
    <tableColumn id="27" xr3:uid="{00000000-0010-0000-CF00-00001B000000}" name="27" dataDxfId="4868"/>
    <tableColumn id="28" xr3:uid="{00000000-0010-0000-CF00-00001C000000}" name="28" dataDxfId="4867"/>
    <tableColumn id="29" xr3:uid="{00000000-0010-0000-CF00-00001D000000}" name="29" dataDxfId="4866"/>
    <tableColumn id="30" xr3:uid="{00000000-0010-0000-CF00-00001E000000}" name="30" dataDxfId="4865"/>
    <tableColumn id="31" xr3:uid="{00000000-0010-0000-CF00-00001F000000}" name="31" dataDxfId="4864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D0000000}" name="Tabela2750184" displayName="Tabela2750184" ref="I187:AM197" totalsRowShown="0" headerRowDxfId="4895" dataDxfId="4896">
  <autoFilter ref="I187:AM197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000-000001000000}" name="1" dataDxfId="4927"/>
    <tableColumn id="2" xr3:uid="{00000000-0010-0000-D000-000002000000}" name="2" dataDxfId="4926"/>
    <tableColumn id="3" xr3:uid="{00000000-0010-0000-D000-000003000000}" name="3" dataDxfId="4925"/>
    <tableColumn id="4" xr3:uid="{00000000-0010-0000-D000-000004000000}" name="4" dataDxfId="4924"/>
    <tableColumn id="5" xr3:uid="{00000000-0010-0000-D000-000005000000}" name="5" dataDxfId="4923"/>
    <tableColumn id="6" xr3:uid="{00000000-0010-0000-D000-000006000000}" name="6" dataDxfId="4922"/>
    <tableColumn id="7" xr3:uid="{00000000-0010-0000-D000-000007000000}" name="7" dataDxfId="4921"/>
    <tableColumn id="8" xr3:uid="{00000000-0010-0000-D000-000008000000}" name="8" dataDxfId="4920"/>
    <tableColumn id="9" xr3:uid="{00000000-0010-0000-D000-000009000000}" name="9" dataDxfId="4919"/>
    <tableColumn id="10" xr3:uid="{00000000-0010-0000-D000-00000A000000}" name="10" dataDxfId="4918"/>
    <tableColumn id="11" xr3:uid="{00000000-0010-0000-D000-00000B000000}" name="11" dataDxfId="4917"/>
    <tableColumn id="12" xr3:uid="{00000000-0010-0000-D000-00000C000000}" name="12" dataDxfId="4916"/>
    <tableColumn id="13" xr3:uid="{00000000-0010-0000-D000-00000D000000}" name="13" dataDxfId="4915"/>
    <tableColumn id="14" xr3:uid="{00000000-0010-0000-D000-00000E000000}" name="14" dataDxfId="4914"/>
    <tableColumn id="15" xr3:uid="{00000000-0010-0000-D000-00000F000000}" name="15" dataDxfId="4913"/>
    <tableColumn id="16" xr3:uid="{00000000-0010-0000-D000-000010000000}" name="16" dataDxfId="4912"/>
    <tableColumn id="17" xr3:uid="{00000000-0010-0000-D000-000011000000}" name="17" dataDxfId="4911"/>
    <tableColumn id="18" xr3:uid="{00000000-0010-0000-D000-000012000000}" name="18" dataDxfId="4910"/>
    <tableColumn id="19" xr3:uid="{00000000-0010-0000-D000-000013000000}" name="19" dataDxfId="4909"/>
    <tableColumn id="20" xr3:uid="{00000000-0010-0000-D000-000014000000}" name="20" dataDxfId="4908"/>
    <tableColumn id="21" xr3:uid="{00000000-0010-0000-D000-000015000000}" name="21" dataDxfId="4907"/>
    <tableColumn id="22" xr3:uid="{00000000-0010-0000-D000-000016000000}" name="22" dataDxfId="4906"/>
    <tableColumn id="23" xr3:uid="{00000000-0010-0000-D000-000017000000}" name="23" dataDxfId="4905"/>
    <tableColumn id="24" xr3:uid="{00000000-0010-0000-D000-000018000000}" name="24" dataDxfId="4904"/>
    <tableColumn id="25" xr3:uid="{00000000-0010-0000-D000-000019000000}" name="25" dataDxfId="4903"/>
    <tableColumn id="26" xr3:uid="{00000000-0010-0000-D000-00001A000000}" name="26" dataDxfId="4902"/>
    <tableColumn id="27" xr3:uid="{00000000-0010-0000-D000-00001B000000}" name="27" dataDxfId="4901"/>
    <tableColumn id="28" xr3:uid="{00000000-0010-0000-D000-00001C000000}" name="28" dataDxfId="4900"/>
    <tableColumn id="29" xr3:uid="{00000000-0010-0000-D000-00001D000000}" name="29" dataDxfId="4899"/>
    <tableColumn id="30" xr3:uid="{00000000-0010-0000-D000-00001E000000}" name="30" dataDxfId="4898"/>
    <tableColumn id="31" xr3:uid="{00000000-0010-0000-D000-00001F000000}" name="31" dataDxfId="4897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6000000}" name="Tabela26" displayName="Tabela26" ref="I132:AM140" totalsRowShown="0" headerRowDxfId="9022" dataDxfId="9020" headerRowBorderDxfId="9021">
  <autoFilter ref="I132:AM140" xr:uid="{00000000-0009-0000-0100-00001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0-000001000000}" name="1" dataDxfId="9019"/>
    <tableColumn id="2" xr3:uid="{00000000-0010-0000-1600-000002000000}" name="2" dataDxfId="9018"/>
    <tableColumn id="3" xr3:uid="{00000000-0010-0000-1600-000003000000}" name="3" dataDxfId="9017"/>
    <tableColumn id="4" xr3:uid="{00000000-0010-0000-1600-000004000000}" name="4" dataDxfId="9016"/>
    <tableColumn id="5" xr3:uid="{00000000-0010-0000-1600-000005000000}" name="5" dataDxfId="9015"/>
    <tableColumn id="6" xr3:uid="{00000000-0010-0000-1600-000006000000}" name="6" dataDxfId="9014"/>
    <tableColumn id="7" xr3:uid="{00000000-0010-0000-1600-000007000000}" name="7" dataDxfId="9013"/>
    <tableColumn id="8" xr3:uid="{00000000-0010-0000-1600-000008000000}" name="8" dataDxfId="9012"/>
    <tableColumn id="9" xr3:uid="{00000000-0010-0000-1600-000009000000}" name="9" dataDxfId="9011"/>
    <tableColumn id="10" xr3:uid="{00000000-0010-0000-1600-00000A000000}" name="10" dataDxfId="9010"/>
    <tableColumn id="11" xr3:uid="{00000000-0010-0000-1600-00000B000000}" name="11" dataDxfId="9009"/>
    <tableColumn id="12" xr3:uid="{00000000-0010-0000-1600-00000C000000}" name="12" dataDxfId="9008"/>
    <tableColumn id="13" xr3:uid="{00000000-0010-0000-1600-00000D000000}" name="13" dataDxfId="9007"/>
    <tableColumn id="14" xr3:uid="{00000000-0010-0000-1600-00000E000000}" name="14" dataDxfId="9006"/>
    <tableColumn id="15" xr3:uid="{00000000-0010-0000-1600-00000F000000}" name="15" dataDxfId="9005"/>
    <tableColumn id="16" xr3:uid="{00000000-0010-0000-1600-000010000000}" name="16" dataDxfId="9004"/>
    <tableColumn id="17" xr3:uid="{00000000-0010-0000-1600-000011000000}" name="17" dataDxfId="9003"/>
    <tableColumn id="18" xr3:uid="{00000000-0010-0000-1600-000012000000}" name="18" dataDxfId="9002"/>
    <tableColumn id="19" xr3:uid="{00000000-0010-0000-1600-000013000000}" name="19" dataDxfId="9001"/>
    <tableColumn id="20" xr3:uid="{00000000-0010-0000-1600-000014000000}" name="20" dataDxfId="9000"/>
    <tableColumn id="21" xr3:uid="{00000000-0010-0000-1600-000015000000}" name="21" dataDxfId="8999"/>
    <tableColumn id="22" xr3:uid="{00000000-0010-0000-1600-000016000000}" name="22" dataDxfId="8998"/>
    <tableColumn id="23" xr3:uid="{00000000-0010-0000-1600-000017000000}" name="23" dataDxfId="8997"/>
    <tableColumn id="24" xr3:uid="{00000000-0010-0000-1600-000018000000}" name="24" dataDxfId="8996"/>
    <tableColumn id="25" xr3:uid="{00000000-0010-0000-1600-000019000000}" name="25" dataDxfId="8995"/>
    <tableColumn id="26" xr3:uid="{00000000-0010-0000-1600-00001A000000}" name="26" dataDxfId="8994"/>
    <tableColumn id="27" xr3:uid="{00000000-0010-0000-1600-00001B000000}" name="27" dataDxfId="8993"/>
    <tableColumn id="28" xr3:uid="{00000000-0010-0000-1600-00001C000000}" name="28" dataDxfId="8992"/>
    <tableColumn id="29" xr3:uid="{00000000-0010-0000-1600-00001D000000}" name="29" dataDxfId="8991"/>
    <tableColumn id="30" xr3:uid="{00000000-0010-0000-1600-00001E000000}" name="30" dataDxfId="8990"/>
    <tableColumn id="31" xr3:uid="{00000000-0010-0000-1600-00001F000000}" name="31" dataDxfId="8989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D1000000}" name="Tabela2851185" displayName="Tabela2851185" ref="I199:AM209" totalsRowShown="0" headerRowDxfId="4928" dataDxfId="4929" headerRowBorderDxfId="8359">
  <autoFilter ref="I199:AM209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100-000001000000}" name="1" dataDxfId="4960"/>
    <tableColumn id="2" xr3:uid="{00000000-0010-0000-D100-000002000000}" name="2" dataDxfId="4959"/>
    <tableColumn id="3" xr3:uid="{00000000-0010-0000-D100-000003000000}" name="3" dataDxfId="4958"/>
    <tableColumn id="4" xr3:uid="{00000000-0010-0000-D100-000004000000}" name="4" dataDxfId="4957"/>
    <tableColumn id="5" xr3:uid="{00000000-0010-0000-D100-000005000000}" name="5" dataDxfId="4956"/>
    <tableColumn id="6" xr3:uid="{00000000-0010-0000-D100-000006000000}" name="6" dataDxfId="4955"/>
    <tableColumn id="7" xr3:uid="{00000000-0010-0000-D100-000007000000}" name="7" dataDxfId="4954"/>
    <tableColumn id="8" xr3:uid="{00000000-0010-0000-D100-000008000000}" name="8" dataDxfId="4953"/>
    <tableColumn id="9" xr3:uid="{00000000-0010-0000-D100-000009000000}" name="9" dataDxfId="4952"/>
    <tableColumn id="10" xr3:uid="{00000000-0010-0000-D100-00000A000000}" name="10" dataDxfId="4951"/>
    <tableColumn id="11" xr3:uid="{00000000-0010-0000-D100-00000B000000}" name="11" dataDxfId="4950"/>
    <tableColumn id="12" xr3:uid="{00000000-0010-0000-D100-00000C000000}" name="12" dataDxfId="4949"/>
    <tableColumn id="13" xr3:uid="{00000000-0010-0000-D100-00000D000000}" name="13" dataDxfId="4948"/>
    <tableColumn id="14" xr3:uid="{00000000-0010-0000-D100-00000E000000}" name="14" dataDxfId="4947"/>
    <tableColumn id="15" xr3:uid="{00000000-0010-0000-D100-00000F000000}" name="15" dataDxfId="4946"/>
    <tableColumn id="16" xr3:uid="{00000000-0010-0000-D100-000010000000}" name="16" dataDxfId="4945"/>
    <tableColumn id="17" xr3:uid="{00000000-0010-0000-D100-000011000000}" name="17" dataDxfId="4944"/>
    <tableColumn id="18" xr3:uid="{00000000-0010-0000-D100-000012000000}" name="18" dataDxfId="4943"/>
    <tableColumn id="19" xr3:uid="{00000000-0010-0000-D100-000013000000}" name="19" dataDxfId="4942"/>
    <tableColumn id="20" xr3:uid="{00000000-0010-0000-D100-000014000000}" name="20" dataDxfId="4941"/>
    <tableColumn id="21" xr3:uid="{00000000-0010-0000-D100-000015000000}" name="21" dataDxfId="4940"/>
    <tableColumn id="22" xr3:uid="{00000000-0010-0000-D100-000016000000}" name="22" dataDxfId="4939"/>
    <tableColumn id="23" xr3:uid="{00000000-0010-0000-D100-000017000000}" name="23" dataDxfId="4938"/>
    <tableColumn id="24" xr3:uid="{00000000-0010-0000-D100-000018000000}" name="24" dataDxfId="4937"/>
    <tableColumn id="25" xr3:uid="{00000000-0010-0000-D100-000019000000}" name="25" dataDxfId="4936"/>
    <tableColumn id="26" xr3:uid="{00000000-0010-0000-D100-00001A000000}" name="26" dataDxfId="4935"/>
    <tableColumn id="27" xr3:uid="{00000000-0010-0000-D100-00001B000000}" name="27" dataDxfId="4934"/>
    <tableColumn id="28" xr3:uid="{00000000-0010-0000-D100-00001C000000}" name="28" dataDxfId="4933"/>
    <tableColumn id="29" xr3:uid="{00000000-0010-0000-D100-00001D000000}" name="29" dataDxfId="4932"/>
    <tableColumn id="30" xr3:uid="{00000000-0010-0000-D100-00001E000000}" name="30" dataDxfId="4931"/>
    <tableColumn id="31" xr3:uid="{00000000-0010-0000-D100-00001F000000}" name="31" dataDxfId="4930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D2000000}" name="Tabela164058186" displayName="Tabela164058186" ref="B224:G233" headerRowCount="0" totalsRowShown="0">
  <tableColumns count="6">
    <tableColumn id="1" xr3:uid="{00000000-0010-0000-D200-000001000000}" name="Kolumna1" dataDxfId="4966">
      <calculatedColumnFormula>'Wzorzec kategorii'!B180</calculatedColumnFormula>
    </tableColumn>
    <tableColumn id="2" xr3:uid="{00000000-0010-0000-D200-000002000000}" name="Kolumna2" dataDxfId="4965" dataCellStyle="Walutowy"/>
    <tableColumn id="3" xr3:uid="{00000000-0010-0000-D200-000003000000}" name="Kolumna3" dataDxfId="4964" dataCellStyle="Walutowy">
      <calculatedColumnFormula>SUM(Tabela19234559187[#This Row])</calculatedColumnFormula>
    </tableColumn>
    <tableColumn id="4" xr3:uid="{00000000-0010-0000-D200-000004000000}" name="Kolumna4" dataDxfId="4963" dataCellStyle="Walutowy">
      <calculatedColumnFormula>C224-D224</calculatedColumnFormula>
    </tableColumn>
    <tableColumn id="5" xr3:uid="{00000000-0010-0000-D200-000005000000}" name="Kolumna5" dataDxfId="4962" dataCellStyle="Procentowy">
      <calculatedColumnFormula>IFERROR(D224/C224,"")</calculatedColumnFormula>
    </tableColumn>
    <tableColumn id="6" xr3:uid="{00000000-0010-0000-D200-000006000000}" name="Kolumna6" dataDxfId="4961" dataCellStyle="Walutowy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D3000000}" name="Tabela19234559187" displayName="Tabela19234559187" ref="I223:AM233" totalsRowShown="0" headerRowDxfId="4967" dataDxfId="4968" headerRowBorderDxfId="8358">
  <autoFilter ref="I223:AM23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300-000001000000}" name="1" dataDxfId="4999"/>
    <tableColumn id="2" xr3:uid="{00000000-0010-0000-D300-000002000000}" name="2" dataDxfId="4998"/>
    <tableColumn id="3" xr3:uid="{00000000-0010-0000-D300-000003000000}" name="3" dataDxfId="4997"/>
    <tableColumn id="4" xr3:uid="{00000000-0010-0000-D300-000004000000}" name="4" dataDxfId="4996"/>
    <tableColumn id="5" xr3:uid="{00000000-0010-0000-D300-000005000000}" name="5" dataDxfId="4995"/>
    <tableColumn id="6" xr3:uid="{00000000-0010-0000-D300-000006000000}" name="6" dataDxfId="4994"/>
    <tableColumn id="7" xr3:uid="{00000000-0010-0000-D300-000007000000}" name="7" dataDxfId="4993"/>
    <tableColumn id="8" xr3:uid="{00000000-0010-0000-D300-000008000000}" name="8" dataDxfId="4992"/>
    <tableColumn id="9" xr3:uid="{00000000-0010-0000-D300-000009000000}" name="9" dataDxfId="4991"/>
    <tableColumn id="10" xr3:uid="{00000000-0010-0000-D300-00000A000000}" name="10" dataDxfId="4990"/>
    <tableColumn id="11" xr3:uid="{00000000-0010-0000-D300-00000B000000}" name="11" dataDxfId="4989"/>
    <tableColumn id="12" xr3:uid="{00000000-0010-0000-D300-00000C000000}" name="12" dataDxfId="4988"/>
    <tableColumn id="13" xr3:uid="{00000000-0010-0000-D300-00000D000000}" name="13" dataDxfId="4987"/>
    <tableColumn id="14" xr3:uid="{00000000-0010-0000-D300-00000E000000}" name="14" dataDxfId="4986"/>
    <tableColumn id="15" xr3:uid="{00000000-0010-0000-D300-00000F000000}" name="15" dataDxfId="4985"/>
    <tableColumn id="16" xr3:uid="{00000000-0010-0000-D300-000010000000}" name="16" dataDxfId="4984"/>
    <tableColumn id="17" xr3:uid="{00000000-0010-0000-D300-000011000000}" name="17" dataDxfId="4983"/>
    <tableColumn id="18" xr3:uid="{00000000-0010-0000-D300-000012000000}" name="18" dataDxfId="4982"/>
    <tableColumn id="19" xr3:uid="{00000000-0010-0000-D300-000013000000}" name="19" dataDxfId="4981"/>
    <tableColumn id="20" xr3:uid="{00000000-0010-0000-D300-000014000000}" name="20" dataDxfId="4980"/>
    <tableColumn id="21" xr3:uid="{00000000-0010-0000-D300-000015000000}" name="21" dataDxfId="4979"/>
    <tableColumn id="22" xr3:uid="{00000000-0010-0000-D300-000016000000}" name="22" dataDxfId="4978"/>
    <tableColumn id="23" xr3:uid="{00000000-0010-0000-D300-000017000000}" name="23" dataDxfId="4977"/>
    <tableColumn id="24" xr3:uid="{00000000-0010-0000-D300-000018000000}" name="24" dataDxfId="4976"/>
    <tableColumn id="25" xr3:uid="{00000000-0010-0000-D300-000019000000}" name="25" dataDxfId="4975"/>
    <tableColumn id="26" xr3:uid="{00000000-0010-0000-D300-00001A000000}" name="26" dataDxfId="4974"/>
    <tableColumn id="27" xr3:uid="{00000000-0010-0000-D300-00001B000000}" name="27" dataDxfId="4973"/>
    <tableColumn id="28" xr3:uid="{00000000-0010-0000-D300-00001C000000}" name="28" dataDxfId="4972"/>
    <tableColumn id="29" xr3:uid="{00000000-0010-0000-D300-00001D000000}" name="29" dataDxfId="4971"/>
    <tableColumn id="30" xr3:uid="{00000000-0010-0000-D300-00001E000000}" name="30" dataDxfId="4970"/>
    <tableColumn id="31" xr3:uid="{00000000-0010-0000-D300-00001F000000}" name="31" dataDxfId="4969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D4000000}" name="Tabela16405860188" displayName="Tabela16405860188" ref="B236:G245" headerRowCount="0" totalsRowShown="0">
  <tableColumns count="6">
    <tableColumn id="1" xr3:uid="{00000000-0010-0000-D400-000001000000}" name="Kolumna1" dataDxfId="5005">
      <calculatedColumnFormula>'Wzorzec kategorii'!B192</calculatedColumnFormula>
    </tableColumn>
    <tableColumn id="2" xr3:uid="{00000000-0010-0000-D400-000002000000}" name="Kolumna2" dataDxfId="5004" dataCellStyle="Walutowy"/>
    <tableColumn id="3" xr3:uid="{00000000-0010-0000-D400-000003000000}" name="Kolumna3" dataDxfId="5003" dataCellStyle="Walutowy">
      <calculatedColumnFormula>SUM(Tabela1923455962190[#This Row])</calculatedColumnFormula>
    </tableColumn>
    <tableColumn id="4" xr3:uid="{00000000-0010-0000-D400-000004000000}" name="Kolumna4" dataDxfId="5002" dataCellStyle="Walutowy">
      <calculatedColumnFormula>C236-D236</calculatedColumnFormula>
    </tableColumn>
    <tableColumn id="5" xr3:uid="{00000000-0010-0000-D400-000005000000}" name="Kolumna5" dataDxfId="5001" dataCellStyle="Procentowy">
      <calculatedColumnFormula>IFERROR(D236/C236,"")</calculatedColumnFormula>
    </tableColumn>
    <tableColumn id="6" xr3:uid="{00000000-0010-0000-D400-000006000000}" name="Kolumna6" dataDxfId="5000" dataCellStyle="Walutowy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D5000000}" name="Tabela1640586061189" displayName="Tabela1640586061189" ref="B248:G257" headerRowCount="0" totalsRowShown="0">
  <tableColumns count="6">
    <tableColumn id="1" xr3:uid="{00000000-0010-0000-D500-000001000000}" name="Kolumna1" dataDxfId="5011">
      <calculatedColumnFormula>'Wzorzec kategorii'!B204</calculatedColumnFormula>
    </tableColumn>
    <tableColumn id="2" xr3:uid="{00000000-0010-0000-D500-000002000000}" name="Kolumna2" dataDxfId="5010" dataCellStyle="Walutowy"/>
    <tableColumn id="3" xr3:uid="{00000000-0010-0000-D500-000003000000}" name="Kolumna3" dataDxfId="5009" dataCellStyle="Walutowy">
      <calculatedColumnFormula>SUM(Tabela1923455963191[#This Row])</calculatedColumnFormula>
    </tableColumn>
    <tableColumn id="4" xr3:uid="{00000000-0010-0000-D500-000004000000}" name="Kolumna4" dataDxfId="5008" dataCellStyle="Walutowy">
      <calculatedColumnFormula>C248-D248</calculatedColumnFormula>
    </tableColumn>
    <tableColumn id="5" xr3:uid="{00000000-0010-0000-D500-000005000000}" name="Kolumna5" dataDxfId="5007" dataCellStyle="Procentowy">
      <calculatedColumnFormula>IFERROR(D248/C248,"")</calculatedColumnFormula>
    </tableColumn>
    <tableColumn id="6" xr3:uid="{00000000-0010-0000-D500-000006000000}" name="Kolumna6" dataDxfId="5006" dataCellStyle="Walutowy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D6000000}" name="Tabela1923455962190" displayName="Tabela1923455962190" ref="I235:AM245" totalsRowShown="0" headerRowDxfId="5012" dataDxfId="5013" headerRowBorderDxfId="8357">
  <autoFilter ref="I235:AM245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600-000001000000}" name="1" dataDxfId="5044"/>
    <tableColumn id="2" xr3:uid="{00000000-0010-0000-D600-000002000000}" name="2" dataDxfId="5043"/>
    <tableColumn id="3" xr3:uid="{00000000-0010-0000-D600-000003000000}" name="3" dataDxfId="5042"/>
    <tableColumn id="4" xr3:uid="{00000000-0010-0000-D600-000004000000}" name="4" dataDxfId="5041"/>
    <tableColumn id="5" xr3:uid="{00000000-0010-0000-D600-000005000000}" name="5" dataDxfId="5040"/>
    <tableColumn id="6" xr3:uid="{00000000-0010-0000-D600-000006000000}" name="6" dataDxfId="5039"/>
    <tableColumn id="7" xr3:uid="{00000000-0010-0000-D600-000007000000}" name="7" dataDxfId="5038"/>
    <tableColumn id="8" xr3:uid="{00000000-0010-0000-D600-000008000000}" name="8" dataDxfId="5037"/>
    <tableColumn id="9" xr3:uid="{00000000-0010-0000-D600-000009000000}" name="9" dataDxfId="5036"/>
    <tableColumn id="10" xr3:uid="{00000000-0010-0000-D600-00000A000000}" name="10" dataDxfId="5035"/>
    <tableColumn id="11" xr3:uid="{00000000-0010-0000-D600-00000B000000}" name="11" dataDxfId="5034"/>
    <tableColumn id="12" xr3:uid="{00000000-0010-0000-D600-00000C000000}" name="12" dataDxfId="5033"/>
    <tableColumn id="13" xr3:uid="{00000000-0010-0000-D600-00000D000000}" name="13" dataDxfId="5032"/>
    <tableColumn id="14" xr3:uid="{00000000-0010-0000-D600-00000E000000}" name="14" dataDxfId="5031"/>
    <tableColumn id="15" xr3:uid="{00000000-0010-0000-D600-00000F000000}" name="15" dataDxfId="5030"/>
    <tableColumn id="16" xr3:uid="{00000000-0010-0000-D600-000010000000}" name="16" dataDxfId="5029"/>
    <tableColumn id="17" xr3:uid="{00000000-0010-0000-D600-000011000000}" name="17" dataDxfId="5028"/>
    <tableColumn id="18" xr3:uid="{00000000-0010-0000-D600-000012000000}" name="18" dataDxfId="5027"/>
    <tableColumn id="19" xr3:uid="{00000000-0010-0000-D600-000013000000}" name="19" dataDxfId="5026"/>
    <tableColumn id="20" xr3:uid="{00000000-0010-0000-D600-000014000000}" name="20" dataDxfId="5025"/>
    <tableColumn id="21" xr3:uid="{00000000-0010-0000-D600-000015000000}" name="21" dataDxfId="5024"/>
    <tableColumn id="22" xr3:uid="{00000000-0010-0000-D600-000016000000}" name="22" dataDxfId="5023"/>
    <tableColumn id="23" xr3:uid="{00000000-0010-0000-D600-000017000000}" name="23" dataDxfId="5022"/>
    <tableColumn id="24" xr3:uid="{00000000-0010-0000-D600-000018000000}" name="24" dataDxfId="5021"/>
    <tableColumn id="25" xr3:uid="{00000000-0010-0000-D600-000019000000}" name="25" dataDxfId="5020"/>
    <tableColumn id="26" xr3:uid="{00000000-0010-0000-D600-00001A000000}" name="26" dataDxfId="5019"/>
    <tableColumn id="27" xr3:uid="{00000000-0010-0000-D600-00001B000000}" name="27" dataDxfId="5018"/>
    <tableColumn id="28" xr3:uid="{00000000-0010-0000-D600-00001C000000}" name="28" dataDxfId="5017"/>
    <tableColumn id="29" xr3:uid="{00000000-0010-0000-D600-00001D000000}" name="29" dataDxfId="5016"/>
    <tableColumn id="30" xr3:uid="{00000000-0010-0000-D600-00001E000000}" name="30" dataDxfId="5015"/>
    <tableColumn id="31" xr3:uid="{00000000-0010-0000-D600-00001F000000}" name="31" dataDxfId="5014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D7000000}" name="Tabela1923455963191" displayName="Tabela1923455963191" ref="I247:AM257" totalsRowShown="0" headerRowDxfId="5045" dataDxfId="5046" headerRowBorderDxfId="8356">
  <autoFilter ref="I247:AM257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700-000001000000}" name="1" dataDxfId="5077"/>
    <tableColumn id="2" xr3:uid="{00000000-0010-0000-D700-000002000000}" name="2" dataDxfId="5076"/>
    <tableColumn id="3" xr3:uid="{00000000-0010-0000-D700-000003000000}" name="3" dataDxfId="5075"/>
    <tableColumn id="4" xr3:uid="{00000000-0010-0000-D700-000004000000}" name="4" dataDxfId="5074"/>
    <tableColumn id="5" xr3:uid="{00000000-0010-0000-D700-000005000000}" name="5" dataDxfId="5073"/>
    <tableColumn id="6" xr3:uid="{00000000-0010-0000-D700-000006000000}" name="6" dataDxfId="5072"/>
    <tableColumn id="7" xr3:uid="{00000000-0010-0000-D700-000007000000}" name="7" dataDxfId="5071"/>
    <tableColumn id="8" xr3:uid="{00000000-0010-0000-D700-000008000000}" name="8" dataDxfId="5070"/>
    <tableColumn id="9" xr3:uid="{00000000-0010-0000-D700-000009000000}" name="9" dataDxfId="5069"/>
    <tableColumn id="10" xr3:uid="{00000000-0010-0000-D700-00000A000000}" name="10" dataDxfId="5068"/>
    <tableColumn id="11" xr3:uid="{00000000-0010-0000-D700-00000B000000}" name="11" dataDxfId="5067"/>
    <tableColumn id="12" xr3:uid="{00000000-0010-0000-D700-00000C000000}" name="12" dataDxfId="5066"/>
    <tableColumn id="13" xr3:uid="{00000000-0010-0000-D700-00000D000000}" name="13" dataDxfId="5065"/>
    <tableColumn id="14" xr3:uid="{00000000-0010-0000-D700-00000E000000}" name="14" dataDxfId="5064"/>
    <tableColumn id="15" xr3:uid="{00000000-0010-0000-D700-00000F000000}" name="15" dataDxfId="5063"/>
    <tableColumn id="16" xr3:uid="{00000000-0010-0000-D700-000010000000}" name="16" dataDxfId="5062"/>
    <tableColumn id="17" xr3:uid="{00000000-0010-0000-D700-000011000000}" name="17" dataDxfId="5061"/>
    <tableColumn id="18" xr3:uid="{00000000-0010-0000-D700-000012000000}" name="18" dataDxfId="5060"/>
    <tableColumn id="19" xr3:uid="{00000000-0010-0000-D700-000013000000}" name="19" dataDxfId="5059"/>
    <tableColumn id="20" xr3:uid="{00000000-0010-0000-D700-000014000000}" name="20" dataDxfId="5058"/>
    <tableColumn id="21" xr3:uid="{00000000-0010-0000-D700-000015000000}" name="21" dataDxfId="5057"/>
    <tableColumn id="22" xr3:uid="{00000000-0010-0000-D700-000016000000}" name="22" dataDxfId="5056"/>
    <tableColumn id="23" xr3:uid="{00000000-0010-0000-D700-000017000000}" name="23" dataDxfId="5055"/>
    <tableColumn id="24" xr3:uid="{00000000-0010-0000-D700-000018000000}" name="24" dataDxfId="5054"/>
    <tableColumn id="25" xr3:uid="{00000000-0010-0000-D700-000019000000}" name="25" dataDxfId="5053"/>
    <tableColumn id="26" xr3:uid="{00000000-0010-0000-D700-00001A000000}" name="26" dataDxfId="5052"/>
    <tableColumn id="27" xr3:uid="{00000000-0010-0000-D700-00001B000000}" name="27" dataDxfId="5051"/>
    <tableColumn id="28" xr3:uid="{00000000-0010-0000-D700-00001C000000}" name="28" dataDxfId="5050"/>
    <tableColumn id="29" xr3:uid="{00000000-0010-0000-D700-00001D000000}" name="29" dataDxfId="5049"/>
    <tableColumn id="30" xr3:uid="{00000000-0010-0000-D700-00001E000000}" name="30" dataDxfId="5048"/>
    <tableColumn id="31" xr3:uid="{00000000-0010-0000-D700-00001F000000}" name="31" dataDxfId="5047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D8000000}" name="Tabela33064192" displayName="Tabela33064192" ref="I57:AM72" totalsRowShown="0" headerRowDxfId="5078" dataDxfId="5079">
  <autoFilter ref="I57:AM72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800-000001000000}" name="1" dataDxfId="5110"/>
    <tableColumn id="2" xr3:uid="{00000000-0010-0000-D800-000002000000}" name="2" dataDxfId="5109"/>
    <tableColumn id="3" xr3:uid="{00000000-0010-0000-D800-000003000000}" name="3" dataDxfId="5108"/>
    <tableColumn id="4" xr3:uid="{00000000-0010-0000-D800-000004000000}" name="4" dataDxfId="5107"/>
    <tableColumn id="5" xr3:uid="{00000000-0010-0000-D800-000005000000}" name="5" dataDxfId="5106"/>
    <tableColumn id="6" xr3:uid="{00000000-0010-0000-D800-000006000000}" name="6" dataDxfId="5105"/>
    <tableColumn id="7" xr3:uid="{00000000-0010-0000-D800-000007000000}" name="7" dataDxfId="5104"/>
    <tableColumn id="8" xr3:uid="{00000000-0010-0000-D800-000008000000}" name="8" dataDxfId="5103"/>
    <tableColumn id="9" xr3:uid="{00000000-0010-0000-D800-000009000000}" name="9" dataDxfId="5102"/>
    <tableColumn id="10" xr3:uid="{00000000-0010-0000-D800-00000A000000}" name="10" dataDxfId="5101"/>
    <tableColumn id="11" xr3:uid="{00000000-0010-0000-D800-00000B000000}" name="11" dataDxfId="5100"/>
    <tableColumn id="12" xr3:uid="{00000000-0010-0000-D800-00000C000000}" name="12" dataDxfId="5099"/>
    <tableColumn id="13" xr3:uid="{00000000-0010-0000-D800-00000D000000}" name="13" dataDxfId="5098"/>
    <tableColumn id="14" xr3:uid="{00000000-0010-0000-D800-00000E000000}" name="14" dataDxfId="5097"/>
    <tableColumn id="15" xr3:uid="{00000000-0010-0000-D800-00000F000000}" name="15" dataDxfId="5096"/>
    <tableColumn id="16" xr3:uid="{00000000-0010-0000-D800-000010000000}" name="16" dataDxfId="5095"/>
    <tableColumn id="17" xr3:uid="{00000000-0010-0000-D800-000011000000}" name="17" dataDxfId="5094"/>
    <tableColumn id="18" xr3:uid="{00000000-0010-0000-D800-000012000000}" name="18" dataDxfId="5093"/>
    <tableColumn id="19" xr3:uid="{00000000-0010-0000-D800-000013000000}" name="19" dataDxfId="5092"/>
    <tableColumn id="20" xr3:uid="{00000000-0010-0000-D800-000014000000}" name="20" dataDxfId="5091"/>
    <tableColumn id="21" xr3:uid="{00000000-0010-0000-D800-000015000000}" name="21" dataDxfId="5090"/>
    <tableColumn id="22" xr3:uid="{00000000-0010-0000-D800-000016000000}" name="22" dataDxfId="5089"/>
    <tableColumn id="23" xr3:uid="{00000000-0010-0000-D800-000017000000}" name="23" dataDxfId="5088"/>
    <tableColumn id="24" xr3:uid="{00000000-0010-0000-D800-000018000000}" name="24" dataDxfId="5087"/>
    <tableColumn id="25" xr3:uid="{00000000-0010-0000-D800-000019000000}" name="25" dataDxfId="5086"/>
    <tableColumn id="26" xr3:uid="{00000000-0010-0000-D800-00001A000000}" name="26" dataDxfId="5085"/>
    <tableColumn id="27" xr3:uid="{00000000-0010-0000-D800-00001B000000}" name="27" dataDxfId="5084"/>
    <tableColumn id="28" xr3:uid="{00000000-0010-0000-D800-00001C000000}" name="28" dataDxfId="5083"/>
    <tableColumn id="29" xr3:uid="{00000000-0010-0000-D800-00001D000000}" name="29" dataDxfId="5082"/>
    <tableColumn id="30" xr3:uid="{00000000-0010-0000-D800-00001E000000}" name="30" dataDxfId="5081"/>
    <tableColumn id="31" xr3:uid="{00000000-0010-0000-D800-00001F000000}" name="31" dataDxfId="5080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D9000000}" name="Jedzenie2193" displayName="Jedzenie2193" ref="B80:G89" headerRowCount="0" totalsRowShown="0" headerRowDxfId="8339">
  <tableColumns count="6">
    <tableColumn id="1" xr3:uid="{00000000-0010-0000-D900-000001000000}" name="Kategoria" dataDxfId="3851">
      <calculatedColumnFormula>'Wzorzec kategorii'!B36</calculatedColumnFormula>
    </tableColumn>
    <tableColumn id="2" xr3:uid="{00000000-0010-0000-D900-000002000000}" name="0" headerRowDxfId="8338" dataDxfId="3850" dataCellStyle="Walutowy"/>
    <tableColumn id="3" xr3:uid="{00000000-0010-0000-D900-000003000000}" name="02" headerRowDxfId="8337" dataDxfId="3849" dataCellStyle="Walutowy">
      <calculatedColumnFormula>SUM(Tabela330196[#This Row])</calculatedColumnFormula>
    </tableColumn>
    <tableColumn id="4" xr3:uid="{00000000-0010-0000-D900-000004000000}" name="Kolumna4" dataDxfId="3848" dataCellStyle="Walutowy">
      <calculatedColumnFormula>C80-D80</calculatedColumnFormula>
    </tableColumn>
    <tableColumn id="5" xr3:uid="{00000000-0010-0000-D900-000005000000}" name="Kolumna1" dataDxfId="3847" dataCellStyle="Procentowy">
      <calculatedColumnFormula>IFERROR(D80/C80,"")</calculatedColumnFormula>
    </tableColumn>
    <tableColumn id="6" xr3:uid="{00000000-0010-0000-D900-000006000000}" name="Kolumna2" dataDxfId="3846" dataCellStyle="Walutowy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DA000000}" name="Transport3194" displayName="Transport3194" ref="B104:G113" headerRowCount="0" totalsRowShown="0">
  <tableColumns count="6">
    <tableColumn id="1" xr3:uid="{00000000-0010-0000-DA00-000001000000}" name="Kolumna1" dataDxfId="3857">
      <calculatedColumnFormula>'Wzorzec kategorii'!B60</calculatedColumnFormula>
    </tableColumn>
    <tableColumn id="2" xr3:uid="{00000000-0010-0000-DA00-000002000000}" name="Kolumna2" dataDxfId="3856" dataCellStyle="Walutowy"/>
    <tableColumn id="3" xr3:uid="{00000000-0010-0000-DA00-000003000000}" name="Kolumna3" dataDxfId="3855" dataCellStyle="Walutowy">
      <calculatedColumnFormula>SUM(Tabela1942208[#This Row])</calculatedColumnFormula>
    </tableColumn>
    <tableColumn id="4" xr3:uid="{00000000-0010-0000-DA00-000004000000}" name="Kolumna4" dataDxfId="3854" dataCellStyle="Walutowy">
      <calculatedColumnFormula>C104-D104</calculatedColumnFormula>
    </tableColumn>
    <tableColumn id="5" xr3:uid="{00000000-0010-0000-DA00-000005000000}" name="Kolumna5" dataDxfId="3853" dataCellStyle="Procentowy">
      <calculatedColumnFormula>IFERROR(D104/C104,"")</calculatedColumnFormula>
    </tableColumn>
    <tableColumn id="6" xr3:uid="{00000000-0010-0000-DA00-000006000000}" name="Kolumna6" dataDxfId="3852" dataCellStyle="Walutowy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7000000}" name="Tabela27" displayName="Tabela27" ref="I142:AM150" totalsRowShown="0" headerRowDxfId="8988" dataDxfId="8987">
  <autoFilter ref="I142:AM150" xr:uid="{00000000-0009-0000-0100-00001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0-000001000000}" name="1" dataDxfId="8986"/>
    <tableColumn id="2" xr3:uid="{00000000-0010-0000-1700-000002000000}" name="2" dataDxfId="8985"/>
    <tableColumn id="3" xr3:uid="{00000000-0010-0000-1700-000003000000}" name="3" dataDxfId="8984"/>
    <tableColumn id="4" xr3:uid="{00000000-0010-0000-1700-000004000000}" name="4" dataDxfId="8983"/>
    <tableColumn id="5" xr3:uid="{00000000-0010-0000-1700-000005000000}" name="5" dataDxfId="8982"/>
    <tableColumn id="6" xr3:uid="{00000000-0010-0000-1700-000006000000}" name="6" dataDxfId="8981"/>
    <tableColumn id="7" xr3:uid="{00000000-0010-0000-1700-000007000000}" name="7" dataDxfId="8980"/>
    <tableColumn id="8" xr3:uid="{00000000-0010-0000-1700-000008000000}" name="8" dataDxfId="8979"/>
    <tableColumn id="9" xr3:uid="{00000000-0010-0000-1700-000009000000}" name="9" dataDxfId="8978"/>
    <tableColumn id="10" xr3:uid="{00000000-0010-0000-1700-00000A000000}" name="10" dataDxfId="8977"/>
    <tableColumn id="11" xr3:uid="{00000000-0010-0000-1700-00000B000000}" name="11" dataDxfId="8976"/>
    <tableColumn id="12" xr3:uid="{00000000-0010-0000-1700-00000C000000}" name="12" dataDxfId="8975"/>
    <tableColumn id="13" xr3:uid="{00000000-0010-0000-1700-00000D000000}" name="13" dataDxfId="8974"/>
    <tableColumn id="14" xr3:uid="{00000000-0010-0000-1700-00000E000000}" name="14" dataDxfId="8973"/>
    <tableColumn id="15" xr3:uid="{00000000-0010-0000-1700-00000F000000}" name="15" dataDxfId="8972"/>
    <tableColumn id="16" xr3:uid="{00000000-0010-0000-1700-000010000000}" name="16" dataDxfId="8971"/>
    <tableColumn id="17" xr3:uid="{00000000-0010-0000-1700-000011000000}" name="17" dataDxfId="8970"/>
    <tableColumn id="18" xr3:uid="{00000000-0010-0000-1700-000012000000}" name="18" dataDxfId="8969"/>
    <tableColumn id="19" xr3:uid="{00000000-0010-0000-1700-000013000000}" name="19" dataDxfId="8968"/>
    <tableColumn id="20" xr3:uid="{00000000-0010-0000-1700-000014000000}" name="20" dataDxfId="8967"/>
    <tableColumn id="21" xr3:uid="{00000000-0010-0000-1700-000015000000}" name="21" dataDxfId="8966"/>
    <tableColumn id="22" xr3:uid="{00000000-0010-0000-1700-000016000000}" name="22" dataDxfId="8965"/>
    <tableColumn id="23" xr3:uid="{00000000-0010-0000-1700-000017000000}" name="23" dataDxfId="8964"/>
    <tableColumn id="24" xr3:uid="{00000000-0010-0000-1700-000018000000}" name="24" dataDxfId="8963"/>
    <tableColumn id="25" xr3:uid="{00000000-0010-0000-1700-000019000000}" name="25" dataDxfId="8962"/>
    <tableColumn id="26" xr3:uid="{00000000-0010-0000-1700-00001A000000}" name="26" dataDxfId="8961"/>
    <tableColumn id="27" xr3:uid="{00000000-0010-0000-1700-00001B000000}" name="27" dataDxfId="8960"/>
    <tableColumn id="28" xr3:uid="{00000000-0010-0000-1700-00001C000000}" name="28" dataDxfId="8959"/>
    <tableColumn id="29" xr3:uid="{00000000-0010-0000-1700-00001D000000}" name="29" dataDxfId="8958"/>
    <tableColumn id="30" xr3:uid="{00000000-0010-0000-1700-00001E000000}" name="30" dataDxfId="8957"/>
    <tableColumn id="31" xr3:uid="{00000000-0010-0000-1700-00001F000000}" name="31" dataDxfId="8956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DB000000}" name="Przychody6" displayName="Przychody6" ref="B58:G72" headerRowCount="0" totalsRowShown="0" headerRowDxfId="8336">
  <tableColumns count="6">
    <tableColumn id="1" xr3:uid="{00000000-0010-0000-DB00-000001000000}" name="Kolumna1" dataDxfId="3863">
      <calculatedColumnFormula>'Wzorzec kategorii'!B15</calculatedColumnFormula>
    </tableColumn>
    <tableColumn id="2" xr3:uid="{00000000-0010-0000-DB00-000002000000}" name="Kolumna2" dataDxfId="3862" dataCellStyle="Walutowy"/>
    <tableColumn id="3" xr3:uid="{00000000-0010-0000-DB00-000003000000}" name="Kolumna3" dataDxfId="3861" dataCellStyle="Walutowy">
      <calculatedColumnFormula>SUM(Tabela33064224[#This Row])</calculatedColumnFormula>
    </tableColumn>
    <tableColumn id="4" xr3:uid="{00000000-0010-0000-DB00-000004000000}" name="Kolumna4" dataDxfId="3860" dataCellStyle="Walutowy">
      <calculatedColumnFormula>Przychody6[[#This Row],[Kolumna3]]-Przychody6[[#This Row],[Kolumna2]]</calculatedColumnFormula>
    </tableColumn>
    <tableColumn id="5" xr3:uid="{00000000-0010-0000-DB00-000005000000}" name="Kolumna5" dataDxfId="3859" dataCellStyle="Procentowy">
      <calculatedColumnFormula>IFERROR(D58/C58,"")</calculatedColumnFormula>
    </tableColumn>
    <tableColumn id="6" xr3:uid="{00000000-0010-0000-DB00-000006000000}" name="Kolumna6" dataDxfId="3858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DC000000}" name="Tabela330196" displayName="Tabela330196" ref="I79:AM89" totalsRowShown="0" headerRowDxfId="3864" dataDxfId="3865">
  <autoFilter ref="I79:AM89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C00-000001000000}" name="1" dataDxfId="3896"/>
    <tableColumn id="2" xr3:uid="{00000000-0010-0000-DC00-000002000000}" name="2" dataDxfId="3895"/>
    <tableColumn id="3" xr3:uid="{00000000-0010-0000-DC00-000003000000}" name="3" dataDxfId="3894"/>
    <tableColumn id="4" xr3:uid="{00000000-0010-0000-DC00-000004000000}" name="4" dataDxfId="3893"/>
    <tableColumn id="5" xr3:uid="{00000000-0010-0000-DC00-000005000000}" name="5" dataDxfId="3892"/>
    <tableColumn id="6" xr3:uid="{00000000-0010-0000-DC00-000006000000}" name="6" dataDxfId="3891"/>
    <tableColumn id="7" xr3:uid="{00000000-0010-0000-DC00-000007000000}" name="7" dataDxfId="3890"/>
    <tableColumn id="8" xr3:uid="{00000000-0010-0000-DC00-000008000000}" name="8" dataDxfId="3889"/>
    <tableColumn id="9" xr3:uid="{00000000-0010-0000-DC00-000009000000}" name="9" dataDxfId="3888"/>
    <tableColumn id="10" xr3:uid="{00000000-0010-0000-DC00-00000A000000}" name="10" dataDxfId="3887"/>
    <tableColumn id="11" xr3:uid="{00000000-0010-0000-DC00-00000B000000}" name="11" dataDxfId="3886"/>
    <tableColumn id="12" xr3:uid="{00000000-0010-0000-DC00-00000C000000}" name="12" dataDxfId="3885"/>
    <tableColumn id="13" xr3:uid="{00000000-0010-0000-DC00-00000D000000}" name="13" dataDxfId="3884"/>
    <tableColumn id="14" xr3:uid="{00000000-0010-0000-DC00-00000E000000}" name="14" dataDxfId="3883"/>
    <tableColumn id="15" xr3:uid="{00000000-0010-0000-DC00-00000F000000}" name="15" dataDxfId="3882"/>
    <tableColumn id="16" xr3:uid="{00000000-0010-0000-DC00-000010000000}" name="16" dataDxfId="3881"/>
    <tableColumn id="17" xr3:uid="{00000000-0010-0000-DC00-000011000000}" name="17" dataDxfId="3880"/>
    <tableColumn id="18" xr3:uid="{00000000-0010-0000-DC00-000012000000}" name="18" dataDxfId="3879"/>
    <tableColumn id="19" xr3:uid="{00000000-0010-0000-DC00-000013000000}" name="19" dataDxfId="3878"/>
    <tableColumn id="20" xr3:uid="{00000000-0010-0000-DC00-000014000000}" name="20" dataDxfId="3877"/>
    <tableColumn id="21" xr3:uid="{00000000-0010-0000-DC00-000015000000}" name="21" dataDxfId="3876"/>
    <tableColumn id="22" xr3:uid="{00000000-0010-0000-DC00-000016000000}" name="22" dataDxfId="3875"/>
    <tableColumn id="23" xr3:uid="{00000000-0010-0000-DC00-000017000000}" name="23" dataDxfId="3874"/>
    <tableColumn id="24" xr3:uid="{00000000-0010-0000-DC00-000018000000}" name="24" dataDxfId="3873"/>
    <tableColumn id="25" xr3:uid="{00000000-0010-0000-DC00-000019000000}" name="25" dataDxfId="3872"/>
    <tableColumn id="26" xr3:uid="{00000000-0010-0000-DC00-00001A000000}" name="26" dataDxfId="3871"/>
    <tableColumn id="27" xr3:uid="{00000000-0010-0000-DC00-00001B000000}" name="27" dataDxfId="3870"/>
    <tableColumn id="28" xr3:uid="{00000000-0010-0000-DC00-00001C000000}" name="28" dataDxfId="3869"/>
    <tableColumn id="29" xr3:uid="{00000000-0010-0000-DC00-00001D000000}" name="29" dataDxfId="3868"/>
    <tableColumn id="30" xr3:uid="{00000000-0010-0000-DC00-00001E000000}" name="30" dataDxfId="3867"/>
    <tableColumn id="31" xr3:uid="{00000000-0010-0000-DC00-00001F000000}" name="31" dataDxfId="3866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DD000000}" name="Tabela431197" displayName="Tabela431197" ref="B92:G101" headerRowCount="0" totalsRowShown="0" headerRowDxfId="8335">
  <tableColumns count="6">
    <tableColumn id="1" xr3:uid="{00000000-0010-0000-DD00-000001000000}" name="Kolumna1" dataDxfId="3902">
      <calculatedColumnFormula>'Wzorzec kategorii'!B48</calculatedColumnFormula>
    </tableColumn>
    <tableColumn id="2" xr3:uid="{00000000-0010-0000-DD00-000002000000}" name="Kolumna2" headerRowDxfId="8334" dataDxfId="3901" dataCellStyle="Walutowy"/>
    <tableColumn id="3" xr3:uid="{00000000-0010-0000-DD00-000003000000}" name="Kolumna3" headerRowDxfId="8333" dataDxfId="3900" dataCellStyle="Walutowy">
      <calculatedColumnFormula>SUM(Tabela1841207[#This Row])</calculatedColumnFormula>
    </tableColumn>
    <tableColumn id="4" xr3:uid="{00000000-0010-0000-DD00-000004000000}" name="Kolumna4" headerRowDxfId="8332" dataDxfId="3899" dataCellStyle="Walutowy">
      <calculatedColumnFormula>C92-D92</calculatedColumnFormula>
    </tableColumn>
    <tableColumn id="5" xr3:uid="{00000000-0010-0000-DD00-000005000000}" name="Kolumna5" headerRowDxfId="8331" dataDxfId="3898" dataCellStyle="Procentowy">
      <calculatedColumnFormula>IFERROR(D92/C92,"")</calculatedColumnFormula>
    </tableColumn>
    <tableColumn id="6" xr3:uid="{00000000-0010-0000-DD00-000006000000}" name="Kolumna6" headerRowDxfId="8330" dataDxfId="3897" dataCellStyle="Walutowy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DE000000}" name="Tabela832198" displayName="Tabela832198" ref="B116:G125" headerRowCount="0" totalsRowShown="0">
  <tableColumns count="6">
    <tableColumn id="1" xr3:uid="{00000000-0010-0000-DE00-000001000000}" name="Kolumna1" headerRowDxfId="8329" dataDxfId="3908">
      <calculatedColumnFormula>'Wzorzec kategorii'!B72</calculatedColumnFormula>
    </tableColumn>
    <tableColumn id="2" xr3:uid="{00000000-0010-0000-DE00-000002000000}" name="Kolumna2" dataDxfId="3907" dataCellStyle="Walutowy"/>
    <tableColumn id="3" xr3:uid="{00000000-0010-0000-DE00-000003000000}" name="Kolumna3" dataDxfId="3906" dataCellStyle="Walutowy">
      <calculatedColumnFormula>SUM(Tabela192143209[#This Row])</calculatedColumnFormula>
    </tableColumn>
    <tableColumn id="4" xr3:uid="{00000000-0010-0000-DE00-000004000000}" name="Kolumna4" dataDxfId="3905" dataCellStyle="Walutowy">
      <calculatedColumnFormula>C116-D116</calculatedColumnFormula>
    </tableColumn>
    <tableColumn id="5" xr3:uid="{00000000-0010-0000-DE00-000005000000}" name="Kolumna5" dataDxfId="3904" dataCellStyle="Procentowy">
      <calculatedColumnFormula>IFERROR(D116/C116,"")</calculatedColumnFormula>
    </tableColumn>
    <tableColumn id="6" xr3:uid="{00000000-0010-0000-DE00-000006000000}" name="Kolumna6" dataDxfId="3903" dataCellStyle="Walutowy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DF000000}" name="Tabela933199" displayName="Tabela933199" ref="B128:G137" headerRowCount="0" totalsRowShown="0">
  <tableColumns count="6">
    <tableColumn id="1" xr3:uid="{00000000-0010-0000-DF00-000001000000}" name="Kolumna1" headerRowDxfId="8328" dataDxfId="3914">
      <calculatedColumnFormula>'Wzorzec kategorii'!B84</calculatedColumnFormula>
    </tableColumn>
    <tableColumn id="2" xr3:uid="{00000000-0010-0000-DF00-000002000000}" name="Kolumna2" dataDxfId="3913" dataCellStyle="Walutowy"/>
    <tableColumn id="3" xr3:uid="{00000000-0010-0000-DF00-000003000000}" name="Kolumna3" dataDxfId="3912" dataCellStyle="Walutowy">
      <calculatedColumnFormula>SUM(Tabela19212547213[#This Row])</calculatedColumnFormula>
    </tableColumn>
    <tableColumn id="4" xr3:uid="{00000000-0010-0000-DF00-000004000000}" name="Kolumna4" dataDxfId="3911" dataCellStyle="Walutowy">
      <calculatedColumnFormula>C128-D128</calculatedColumnFormula>
    </tableColumn>
    <tableColumn id="5" xr3:uid="{00000000-0010-0000-DF00-000005000000}" name="Kolumna5" dataDxfId="3910" dataCellStyle="Procentowy">
      <calculatedColumnFormula>IFERROR(D128/C128,"")</calculatedColumnFormula>
    </tableColumn>
    <tableColumn id="6" xr3:uid="{00000000-0010-0000-DF00-000006000000}" name="Kolumna6" dataDxfId="3909" dataCellStyle="Walutowy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E0000000}" name="Tabela1034200" displayName="Tabela1034200" ref="B140:G149" headerRowCount="0" totalsRowShown="0">
  <tableColumns count="6">
    <tableColumn id="1" xr3:uid="{00000000-0010-0000-E000-000001000000}" name="Kolumna1" headerRowDxfId="8327" dataDxfId="3920">
      <calculatedColumnFormula>'Wzorzec kategorii'!B96</calculatedColumnFormula>
    </tableColumn>
    <tableColumn id="2" xr3:uid="{00000000-0010-0000-E000-000002000000}" name="Kolumna2" dataDxfId="3919" dataCellStyle="Walutowy"/>
    <tableColumn id="3" xr3:uid="{00000000-0010-0000-E000-000003000000}" name="Kolumna3" dataDxfId="3918" dataCellStyle="Walutowy">
      <calculatedColumnFormula>SUM(Tabela19212446212[#This Row])</calculatedColumnFormula>
    </tableColumn>
    <tableColumn id="4" xr3:uid="{00000000-0010-0000-E000-000004000000}" name="Kolumna4" dataDxfId="3917" dataCellStyle="Walutowy">
      <calculatedColumnFormula>C140-D140</calculatedColumnFormula>
    </tableColumn>
    <tableColumn id="5" xr3:uid="{00000000-0010-0000-E000-000005000000}" name="Kolumna5" dataDxfId="3916" dataCellStyle="Procentowy">
      <calculatedColumnFormula>IFERROR(D140/C140,"")</calculatedColumnFormula>
    </tableColumn>
    <tableColumn id="6" xr3:uid="{00000000-0010-0000-E000-000006000000}" name="Kolumna6" dataDxfId="3915" dataCellStyle="Walutowy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E1000000}" name="Tabela1135201" displayName="Tabela1135201" ref="B152:G161" headerRowCount="0" totalsRowShown="0">
  <tableColumns count="6">
    <tableColumn id="1" xr3:uid="{00000000-0010-0000-E100-000001000000}" name="Kolumna1" dataDxfId="3926">
      <calculatedColumnFormula>'Wzorzec kategorii'!B108</calculatedColumnFormula>
    </tableColumn>
    <tableColumn id="2" xr3:uid="{00000000-0010-0000-E100-000002000000}" name="Kolumna2" dataDxfId="3925" dataCellStyle="Walutowy"/>
    <tableColumn id="3" xr3:uid="{00000000-0010-0000-E100-000003000000}" name="Kolumna3" dataDxfId="3924" dataCellStyle="Walutowy">
      <calculatedColumnFormula>SUM(Tabela192244210[#This Row])</calculatedColumnFormula>
    </tableColumn>
    <tableColumn id="4" xr3:uid="{00000000-0010-0000-E100-000004000000}" name="Kolumna4" dataDxfId="3923" dataCellStyle="Walutowy">
      <calculatedColumnFormula>C152-D152</calculatedColumnFormula>
    </tableColumn>
    <tableColumn id="5" xr3:uid="{00000000-0010-0000-E100-000005000000}" name="Kolumna5" dataDxfId="3922" dataCellStyle="Procentowy">
      <calculatedColumnFormula>IFERROR(D152/C152,"")</calculatedColumnFormula>
    </tableColumn>
    <tableColumn id="6" xr3:uid="{00000000-0010-0000-E100-000006000000}" name="Kolumna6" dataDxfId="3921" dataCellStyle="Walutowy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E2000000}" name="Tabela1236202" displayName="Tabela1236202" ref="B164:G173" headerRowCount="0" totalsRowShown="0">
  <tableColumns count="6">
    <tableColumn id="1" xr3:uid="{00000000-0010-0000-E200-000001000000}" name="Kolumna1" dataDxfId="3932">
      <calculatedColumnFormula>'Wzorzec kategorii'!B120</calculatedColumnFormula>
    </tableColumn>
    <tableColumn id="2" xr3:uid="{00000000-0010-0000-E200-000002000000}" name="Kolumna2" dataDxfId="3931" dataCellStyle="Walutowy"/>
    <tableColumn id="3" xr3:uid="{00000000-0010-0000-E200-000003000000}" name="Kolumna3" dataDxfId="3930" dataCellStyle="Walutowy">
      <calculatedColumnFormula>SUM(Tabela2548214[#This Row])</calculatedColumnFormula>
    </tableColumn>
    <tableColumn id="4" xr3:uid="{00000000-0010-0000-E200-000004000000}" name="Kolumna4" dataDxfId="3929" dataCellStyle="Walutowy">
      <calculatedColumnFormula>C164-D164</calculatedColumnFormula>
    </tableColumn>
    <tableColumn id="5" xr3:uid="{00000000-0010-0000-E200-000005000000}" name="Kolumna5" dataDxfId="3928" dataCellStyle="Procentowy">
      <calculatedColumnFormula>IFERROR(D164/C164,"")</calculatedColumnFormula>
    </tableColumn>
    <tableColumn id="6" xr3:uid="{00000000-0010-0000-E200-000006000000}" name="Kolumna6" dataDxfId="3927" dataCellStyle="Walutowy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E3000000}" name="Tabela1337203" displayName="Tabela1337203" ref="B176:G185" headerRowCount="0" totalsRowShown="0">
  <tableColumns count="6">
    <tableColumn id="1" xr3:uid="{00000000-0010-0000-E300-000001000000}" name="Kolumna1" dataDxfId="3938">
      <calculatedColumnFormula>'Wzorzec kategorii'!B132</calculatedColumnFormula>
    </tableColumn>
    <tableColumn id="2" xr3:uid="{00000000-0010-0000-E300-000002000000}" name="Kolumna2" dataDxfId="3937" dataCellStyle="Walutowy"/>
    <tableColumn id="3" xr3:uid="{00000000-0010-0000-E300-000003000000}" name="Kolumna3" dataDxfId="3936" dataCellStyle="Walutowy">
      <calculatedColumnFormula>SUM(Tabela2649215[#This Row])</calculatedColumnFormula>
    </tableColumn>
    <tableColumn id="4" xr3:uid="{00000000-0010-0000-E300-000004000000}" name="Kolumna4" dataDxfId="3935" dataCellStyle="Walutowy">
      <calculatedColumnFormula>C176-D176</calculatedColumnFormula>
    </tableColumn>
    <tableColumn id="5" xr3:uid="{00000000-0010-0000-E300-000005000000}" name="Kolumna5" dataDxfId="3934" dataCellStyle="Procentowy">
      <calculatedColumnFormula>IFERROR(D176/C176,"")</calculatedColumnFormula>
    </tableColumn>
    <tableColumn id="6" xr3:uid="{00000000-0010-0000-E300-000006000000}" name="Kolumna6" dataDxfId="3933" dataCellStyle="Walutowy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E4000000}" name="Tabela1438204" displayName="Tabela1438204" ref="B188:G197" headerRowCount="0" totalsRowShown="0">
  <tableColumns count="6">
    <tableColumn id="1" xr3:uid="{00000000-0010-0000-E400-000001000000}" name="Kolumna1" dataDxfId="3944">
      <calculatedColumnFormula>'Wzorzec kategorii'!B144</calculatedColumnFormula>
    </tableColumn>
    <tableColumn id="2" xr3:uid="{00000000-0010-0000-E400-000002000000}" name="Kolumna2" dataDxfId="3943" dataCellStyle="Walutowy"/>
    <tableColumn id="3" xr3:uid="{00000000-0010-0000-E400-000003000000}" name="Kolumna3" dataDxfId="3942" dataCellStyle="Walutowy">
      <calculatedColumnFormula>SUM(Tabela2750216[#This Row])</calculatedColumnFormula>
    </tableColumn>
    <tableColumn id="4" xr3:uid="{00000000-0010-0000-E400-000004000000}" name="Kolumna4" dataDxfId="3941" dataCellStyle="Walutowy">
      <calculatedColumnFormula>C188-D188</calculatedColumnFormula>
    </tableColumn>
    <tableColumn id="5" xr3:uid="{00000000-0010-0000-E400-000005000000}" name="Kolumna5" dataDxfId="3940" dataCellStyle="Procentowy">
      <calculatedColumnFormula>IFERROR(D188/C188,"")</calculatedColumnFormula>
    </tableColumn>
    <tableColumn id="6" xr3:uid="{00000000-0010-0000-E400-000006000000}" name="Kolumna6" dataDxfId="3939" dataCellStyle="Walutowy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8000000}" name="Tabela28" displayName="Tabela28" ref="I152:AM158" totalsRowShown="0" headerRowDxfId="8955" dataDxfId="8953" headerRowBorderDxfId="8954">
  <autoFilter ref="I152:AM158" xr:uid="{00000000-0009-0000-0100-00001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0-000001000000}" name="1" dataDxfId="8952"/>
    <tableColumn id="2" xr3:uid="{00000000-0010-0000-1800-000002000000}" name="2" dataDxfId="8951"/>
    <tableColumn id="3" xr3:uid="{00000000-0010-0000-1800-000003000000}" name="3" dataDxfId="8950"/>
    <tableColumn id="4" xr3:uid="{00000000-0010-0000-1800-000004000000}" name="4" dataDxfId="8949"/>
    <tableColumn id="5" xr3:uid="{00000000-0010-0000-1800-000005000000}" name="5" dataDxfId="8948"/>
    <tableColumn id="6" xr3:uid="{00000000-0010-0000-1800-000006000000}" name="6" dataDxfId="8947"/>
    <tableColumn id="7" xr3:uid="{00000000-0010-0000-1800-000007000000}" name="7" dataDxfId="8946"/>
    <tableColumn id="8" xr3:uid="{00000000-0010-0000-1800-000008000000}" name="8" dataDxfId="8945"/>
    <tableColumn id="9" xr3:uid="{00000000-0010-0000-1800-000009000000}" name="9" dataDxfId="8944"/>
    <tableColumn id="10" xr3:uid="{00000000-0010-0000-1800-00000A000000}" name="10" dataDxfId="8943"/>
    <tableColumn id="11" xr3:uid="{00000000-0010-0000-1800-00000B000000}" name="11" dataDxfId="8942"/>
    <tableColumn id="12" xr3:uid="{00000000-0010-0000-1800-00000C000000}" name="12" dataDxfId="8941"/>
    <tableColumn id="13" xr3:uid="{00000000-0010-0000-1800-00000D000000}" name="13" dataDxfId="8940"/>
    <tableColumn id="14" xr3:uid="{00000000-0010-0000-1800-00000E000000}" name="14" dataDxfId="8939"/>
    <tableColumn id="15" xr3:uid="{00000000-0010-0000-1800-00000F000000}" name="15" dataDxfId="8938"/>
    <tableColumn id="16" xr3:uid="{00000000-0010-0000-1800-000010000000}" name="16" dataDxfId="8937"/>
    <tableColumn id="17" xr3:uid="{00000000-0010-0000-1800-000011000000}" name="17" dataDxfId="8936"/>
    <tableColumn id="18" xr3:uid="{00000000-0010-0000-1800-000012000000}" name="18" dataDxfId="8935"/>
    <tableColumn id="19" xr3:uid="{00000000-0010-0000-1800-000013000000}" name="19" dataDxfId="8934"/>
    <tableColumn id="20" xr3:uid="{00000000-0010-0000-1800-000014000000}" name="20" dataDxfId="8933"/>
    <tableColumn id="21" xr3:uid="{00000000-0010-0000-1800-000015000000}" name="21" dataDxfId="8932"/>
    <tableColumn id="22" xr3:uid="{00000000-0010-0000-1800-000016000000}" name="22" dataDxfId="8931"/>
    <tableColumn id="23" xr3:uid="{00000000-0010-0000-1800-000017000000}" name="23" dataDxfId="8930"/>
    <tableColumn id="24" xr3:uid="{00000000-0010-0000-1800-000018000000}" name="24" dataDxfId="8929"/>
    <tableColumn id="25" xr3:uid="{00000000-0010-0000-1800-000019000000}" name="25" dataDxfId="8928"/>
    <tableColumn id="26" xr3:uid="{00000000-0010-0000-1800-00001A000000}" name="26" dataDxfId="8927"/>
    <tableColumn id="27" xr3:uid="{00000000-0010-0000-1800-00001B000000}" name="27" dataDxfId="8926"/>
    <tableColumn id="28" xr3:uid="{00000000-0010-0000-1800-00001C000000}" name="28" dataDxfId="8925"/>
    <tableColumn id="29" xr3:uid="{00000000-0010-0000-1800-00001D000000}" name="29" dataDxfId="8924"/>
    <tableColumn id="30" xr3:uid="{00000000-0010-0000-1800-00001E000000}" name="30" dataDxfId="8923"/>
    <tableColumn id="31" xr3:uid="{00000000-0010-0000-1800-00001F000000}" name="31" dataDxfId="8922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E5000000}" name="Tabela1539205" displayName="Tabela1539205" ref="B200:G209" headerRowCount="0" totalsRowShown="0">
  <tableColumns count="6">
    <tableColumn id="1" xr3:uid="{00000000-0010-0000-E500-000001000000}" name="Kolumna1" dataDxfId="3950">
      <calculatedColumnFormula>'Wzorzec kategorii'!B156</calculatedColumnFormula>
    </tableColumn>
    <tableColumn id="2" xr3:uid="{00000000-0010-0000-E500-000002000000}" name="Kolumna2" dataDxfId="3949" dataCellStyle="Walutowy"/>
    <tableColumn id="3" xr3:uid="{00000000-0010-0000-E500-000003000000}" name="Kolumna3" dataDxfId="3948" dataCellStyle="Walutowy">
      <calculatedColumnFormula>SUM(Tabela2851217[#This Row])</calculatedColumnFormula>
    </tableColumn>
    <tableColumn id="4" xr3:uid="{00000000-0010-0000-E500-000004000000}" name="Kolumna4" dataDxfId="3947" dataCellStyle="Walutowy">
      <calculatedColumnFormula>C200-D200</calculatedColumnFormula>
    </tableColumn>
    <tableColumn id="5" xr3:uid="{00000000-0010-0000-E500-000005000000}" name="Kolumna5" dataDxfId="3946" dataCellStyle="Procentowy">
      <calculatedColumnFormula>IFERROR(D200/C200,"")</calculatedColumnFormula>
    </tableColumn>
    <tableColumn id="6" xr3:uid="{00000000-0010-0000-E500-000006000000}" name="Kolumna6" dataDxfId="3945" dataCellStyle="Walutowy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E6000000}" name="Tabela1640206" displayName="Tabela1640206" ref="B212:G221" headerRowCount="0" totalsRowShown="0">
  <tableColumns count="6">
    <tableColumn id="1" xr3:uid="{00000000-0010-0000-E600-000001000000}" name="Kolumna1" dataDxfId="3956">
      <calculatedColumnFormula>'Wzorzec kategorii'!B168</calculatedColumnFormula>
    </tableColumn>
    <tableColumn id="2" xr3:uid="{00000000-0010-0000-E600-000002000000}" name="Kolumna2" dataDxfId="3955" dataCellStyle="Walutowy"/>
    <tableColumn id="3" xr3:uid="{00000000-0010-0000-E600-000003000000}" name="Kolumna3" dataDxfId="3954" dataCellStyle="Walutowy">
      <calculatedColumnFormula>SUM(Tabela192345211[#This Row])</calculatedColumnFormula>
    </tableColumn>
    <tableColumn id="4" xr3:uid="{00000000-0010-0000-E600-000004000000}" name="Kolumna4" dataDxfId="3953" dataCellStyle="Walutowy">
      <calculatedColumnFormula>C212-D212</calculatedColumnFormula>
    </tableColumn>
    <tableColumn id="5" xr3:uid="{00000000-0010-0000-E600-000005000000}" name="Kolumna5" dataDxfId="3952" dataCellStyle="Procentowy">
      <calculatedColumnFormula>IFERROR(D212/C212,"")</calculatedColumnFormula>
    </tableColumn>
    <tableColumn id="6" xr3:uid="{00000000-0010-0000-E600-000006000000}" name="Kolumna6" dataDxfId="3951" dataCellStyle="Walutowy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E7000000}" name="Tabela1841207" displayName="Tabela1841207" ref="I91:AM101" totalsRowShown="0" headerRowDxfId="3957" dataDxfId="3958" headerRowBorderDxfId="8326">
  <autoFilter ref="I91:AM101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700-000001000000}" name="1" dataDxfId="3989"/>
    <tableColumn id="2" xr3:uid="{00000000-0010-0000-E700-000002000000}" name="2" dataDxfId="3988"/>
    <tableColumn id="3" xr3:uid="{00000000-0010-0000-E700-000003000000}" name="3" dataDxfId="3987"/>
    <tableColumn id="4" xr3:uid="{00000000-0010-0000-E700-000004000000}" name="4" dataDxfId="3986"/>
    <tableColumn id="5" xr3:uid="{00000000-0010-0000-E700-000005000000}" name="5" dataDxfId="3985"/>
    <tableColumn id="6" xr3:uid="{00000000-0010-0000-E700-000006000000}" name="6" dataDxfId="3984"/>
    <tableColumn id="7" xr3:uid="{00000000-0010-0000-E700-000007000000}" name="7" dataDxfId="3983"/>
    <tableColumn id="8" xr3:uid="{00000000-0010-0000-E700-000008000000}" name="8" dataDxfId="3982"/>
    <tableColumn id="9" xr3:uid="{00000000-0010-0000-E700-000009000000}" name="9" dataDxfId="3981"/>
    <tableColumn id="10" xr3:uid="{00000000-0010-0000-E700-00000A000000}" name="10" dataDxfId="3980"/>
    <tableColumn id="11" xr3:uid="{00000000-0010-0000-E700-00000B000000}" name="11" dataDxfId="3979"/>
    <tableColumn id="12" xr3:uid="{00000000-0010-0000-E700-00000C000000}" name="12" dataDxfId="3978"/>
    <tableColumn id="13" xr3:uid="{00000000-0010-0000-E700-00000D000000}" name="13" dataDxfId="3977"/>
    <tableColumn id="14" xr3:uid="{00000000-0010-0000-E700-00000E000000}" name="14" dataDxfId="3976"/>
    <tableColumn id="15" xr3:uid="{00000000-0010-0000-E700-00000F000000}" name="15" dataDxfId="3975"/>
    <tableColumn id="16" xr3:uid="{00000000-0010-0000-E700-000010000000}" name="16" dataDxfId="3974"/>
    <tableColumn id="17" xr3:uid="{00000000-0010-0000-E700-000011000000}" name="17" dataDxfId="3973"/>
    <tableColumn id="18" xr3:uid="{00000000-0010-0000-E700-000012000000}" name="18" dataDxfId="3972"/>
    <tableColumn id="19" xr3:uid="{00000000-0010-0000-E700-000013000000}" name="19" dataDxfId="3971"/>
    <tableColumn id="20" xr3:uid="{00000000-0010-0000-E700-000014000000}" name="20" dataDxfId="3970"/>
    <tableColumn id="21" xr3:uid="{00000000-0010-0000-E700-000015000000}" name="21" dataDxfId="3969"/>
    <tableColumn id="22" xr3:uid="{00000000-0010-0000-E700-000016000000}" name="22" dataDxfId="3968"/>
    <tableColumn id="23" xr3:uid="{00000000-0010-0000-E700-000017000000}" name="23" dataDxfId="3967"/>
    <tableColumn id="24" xr3:uid="{00000000-0010-0000-E700-000018000000}" name="24" dataDxfId="3966"/>
    <tableColumn id="25" xr3:uid="{00000000-0010-0000-E700-000019000000}" name="25" dataDxfId="3965"/>
    <tableColumn id="26" xr3:uid="{00000000-0010-0000-E700-00001A000000}" name="26" dataDxfId="3964"/>
    <tableColumn id="27" xr3:uid="{00000000-0010-0000-E700-00001B000000}" name="27" dataDxfId="3963"/>
    <tableColumn id="28" xr3:uid="{00000000-0010-0000-E700-00001C000000}" name="28" dataDxfId="3962"/>
    <tableColumn id="29" xr3:uid="{00000000-0010-0000-E700-00001D000000}" name="29" dataDxfId="3961"/>
    <tableColumn id="30" xr3:uid="{00000000-0010-0000-E700-00001E000000}" name="30" dataDxfId="3960"/>
    <tableColumn id="31" xr3:uid="{00000000-0010-0000-E700-00001F000000}" name="31" dataDxfId="3959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E8000000}" name="Tabela1942208" displayName="Tabela1942208" ref="I103:AM113" totalsRowShown="0" headerRowDxfId="3990" dataDxfId="3991" headerRowBorderDxfId="8325">
  <autoFilter ref="I103:AM113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800-000001000000}" name="1" dataDxfId="4022"/>
    <tableColumn id="2" xr3:uid="{00000000-0010-0000-E800-000002000000}" name="2" dataDxfId="4021"/>
    <tableColumn id="3" xr3:uid="{00000000-0010-0000-E800-000003000000}" name="3" dataDxfId="4020"/>
    <tableColumn id="4" xr3:uid="{00000000-0010-0000-E800-000004000000}" name="4" dataDxfId="4019"/>
    <tableColumn id="5" xr3:uid="{00000000-0010-0000-E800-000005000000}" name="5" dataDxfId="4018"/>
    <tableColumn id="6" xr3:uid="{00000000-0010-0000-E800-000006000000}" name="6" dataDxfId="4017"/>
    <tableColumn id="7" xr3:uid="{00000000-0010-0000-E800-000007000000}" name="7" dataDxfId="4016"/>
    <tableColumn id="8" xr3:uid="{00000000-0010-0000-E800-000008000000}" name="8" dataDxfId="4015"/>
    <tableColumn id="9" xr3:uid="{00000000-0010-0000-E800-000009000000}" name="9" dataDxfId="4014"/>
    <tableColumn id="10" xr3:uid="{00000000-0010-0000-E800-00000A000000}" name="10" dataDxfId="4013"/>
    <tableColumn id="11" xr3:uid="{00000000-0010-0000-E800-00000B000000}" name="11" dataDxfId="4012"/>
    <tableColumn id="12" xr3:uid="{00000000-0010-0000-E800-00000C000000}" name="12" dataDxfId="4011"/>
    <tableColumn id="13" xr3:uid="{00000000-0010-0000-E800-00000D000000}" name="13" dataDxfId="4010"/>
    <tableColumn id="14" xr3:uid="{00000000-0010-0000-E800-00000E000000}" name="14" dataDxfId="4009"/>
    <tableColumn id="15" xr3:uid="{00000000-0010-0000-E800-00000F000000}" name="15" dataDxfId="4008"/>
    <tableColumn id="16" xr3:uid="{00000000-0010-0000-E800-000010000000}" name="16" dataDxfId="4007"/>
    <tableColumn id="17" xr3:uid="{00000000-0010-0000-E800-000011000000}" name="17" dataDxfId="4006"/>
    <tableColumn id="18" xr3:uid="{00000000-0010-0000-E800-000012000000}" name="18" dataDxfId="4005"/>
    <tableColumn id="19" xr3:uid="{00000000-0010-0000-E800-000013000000}" name="19" dataDxfId="4004"/>
    <tableColumn id="20" xr3:uid="{00000000-0010-0000-E800-000014000000}" name="20" dataDxfId="4003"/>
    <tableColumn id="21" xr3:uid="{00000000-0010-0000-E800-000015000000}" name="21" dataDxfId="4002"/>
    <tableColumn id="22" xr3:uid="{00000000-0010-0000-E800-000016000000}" name="22" dataDxfId="4001"/>
    <tableColumn id="23" xr3:uid="{00000000-0010-0000-E800-000017000000}" name="23" dataDxfId="4000"/>
    <tableColumn id="24" xr3:uid="{00000000-0010-0000-E800-000018000000}" name="24" dataDxfId="3999"/>
    <tableColumn id="25" xr3:uid="{00000000-0010-0000-E800-000019000000}" name="25" dataDxfId="3998"/>
    <tableColumn id="26" xr3:uid="{00000000-0010-0000-E800-00001A000000}" name="26" dataDxfId="3997"/>
    <tableColumn id="27" xr3:uid="{00000000-0010-0000-E800-00001B000000}" name="27" dataDxfId="3996"/>
    <tableColumn id="28" xr3:uid="{00000000-0010-0000-E800-00001C000000}" name="28" dataDxfId="3995"/>
    <tableColumn id="29" xr3:uid="{00000000-0010-0000-E800-00001D000000}" name="29" dataDxfId="3994"/>
    <tableColumn id="30" xr3:uid="{00000000-0010-0000-E800-00001E000000}" name="30" dataDxfId="3993"/>
    <tableColumn id="31" xr3:uid="{00000000-0010-0000-E800-00001F000000}" name="31" dataDxfId="3992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E9000000}" name="Tabela192143209" displayName="Tabela192143209" ref="I115:AM125" totalsRowShown="0" headerRowDxfId="4023" dataDxfId="4024" headerRowBorderDxfId="8324">
  <autoFilter ref="I115:AM125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900-000001000000}" name="1" dataDxfId="4055"/>
    <tableColumn id="2" xr3:uid="{00000000-0010-0000-E900-000002000000}" name="2" dataDxfId="4054"/>
    <tableColumn id="3" xr3:uid="{00000000-0010-0000-E900-000003000000}" name="3" dataDxfId="4053"/>
    <tableColumn id="4" xr3:uid="{00000000-0010-0000-E900-000004000000}" name="4" dataDxfId="4052"/>
    <tableColumn id="5" xr3:uid="{00000000-0010-0000-E900-000005000000}" name="5" dataDxfId="4051"/>
    <tableColumn id="6" xr3:uid="{00000000-0010-0000-E900-000006000000}" name="6" dataDxfId="4050"/>
    <tableColumn id="7" xr3:uid="{00000000-0010-0000-E900-000007000000}" name="7" dataDxfId="4049"/>
    <tableColumn id="8" xr3:uid="{00000000-0010-0000-E900-000008000000}" name="8" dataDxfId="4048"/>
    <tableColumn id="9" xr3:uid="{00000000-0010-0000-E900-000009000000}" name="9" dataDxfId="4047"/>
    <tableColumn id="10" xr3:uid="{00000000-0010-0000-E900-00000A000000}" name="10" dataDxfId="4046"/>
    <tableColumn id="11" xr3:uid="{00000000-0010-0000-E900-00000B000000}" name="11" dataDxfId="4045"/>
    <tableColumn id="12" xr3:uid="{00000000-0010-0000-E900-00000C000000}" name="12" dataDxfId="4044"/>
    <tableColumn id="13" xr3:uid="{00000000-0010-0000-E900-00000D000000}" name="13" dataDxfId="4043"/>
    <tableColumn id="14" xr3:uid="{00000000-0010-0000-E900-00000E000000}" name="14" dataDxfId="4042"/>
    <tableColumn id="15" xr3:uid="{00000000-0010-0000-E900-00000F000000}" name="15" dataDxfId="4041"/>
    <tableColumn id="16" xr3:uid="{00000000-0010-0000-E900-000010000000}" name="16" dataDxfId="4040"/>
    <tableColumn id="17" xr3:uid="{00000000-0010-0000-E900-000011000000}" name="17" dataDxfId="4039"/>
    <tableColumn id="18" xr3:uid="{00000000-0010-0000-E900-000012000000}" name="18" dataDxfId="4038"/>
    <tableColumn id="19" xr3:uid="{00000000-0010-0000-E900-000013000000}" name="19" dataDxfId="4037"/>
    <tableColumn id="20" xr3:uid="{00000000-0010-0000-E900-000014000000}" name="20" dataDxfId="4036"/>
    <tableColumn id="21" xr3:uid="{00000000-0010-0000-E900-000015000000}" name="21" dataDxfId="4035"/>
    <tableColumn id="22" xr3:uid="{00000000-0010-0000-E900-000016000000}" name="22" dataDxfId="4034"/>
    <tableColumn id="23" xr3:uid="{00000000-0010-0000-E900-000017000000}" name="23" dataDxfId="4033"/>
    <tableColumn id="24" xr3:uid="{00000000-0010-0000-E900-000018000000}" name="24" dataDxfId="4032"/>
    <tableColumn id="25" xr3:uid="{00000000-0010-0000-E900-000019000000}" name="25" dataDxfId="4031"/>
    <tableColumn id="26" xr3:uid="{00000000-0010-0000-E900-00001A000000}" name="26" dataDxfId="4030"/>
    <tableColumn id="27" xr3:uid="{00000000-0010-0000-E900-00001B000000}" name="27" dataDxfId="4029"/>
    <tableColumn id="28" xr3:uid="{00000000-0010-0000-E900-00001C000000}" name="28" dataDxfId="4028"/>
    <tableColumn id="29" xr3:uid="{00000000-0010-0000-E900-00001D000000}" name="29" dataDxfId="4027"/>
    <tableColumn id="30" xr3:uid="{00000000-0010-0000-E900-00001E000000}" name="30" dataDxfId="4026"/>
    <tableColumn id="31" xr3:uid="{00000000-0010-0000-E900-00001F000000}" name="31" dataDxfId="4025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EA000000}" name="Tabela192244210" displayName="Tabela192244210" ref="I151:AM161" totalsRowShown="0" headerRowDxfId="4056" dataDxfId="4057" headerRowBorderDxfId="8323">
  <autoFilter ref="I151:AM161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A00-000001000000}" name="1" dataDxfId="4088"/>
    <tableColumn id="2" xr3:uid="{00000000-0010-0000-EA00-000002000000}" name="2" dataDxfId="4087"/>
    <tableColumn id="3" xr3:uid="{00000000-0010-0000-EA00-000003000000}" name="3" dataDxfId="4086"/>
    <tableColumn id="4" xr3:uid="{00000000-0010-0000-EA00-000004000000}" name="4" dataDxfId="4085"/>
    <tableColumn id="5" xr3:uid="{00000000-0010-0000-EA00-000005000000}" name="5" dataDxfId="4084"/>
    <tableColumn id="6" xr3:uid="{00000000-0010-0000-EA00-000006000000}" name="6" dataDxfId="4083"/>
    <tableColumn id="7" xr3:uid="{00000000-0010-0000-EA00-000007000000}" name="7" dataDxfId="4082"/>
    <tableColumn id="8" xr3:uid="{00000000-0010-0000-EA00-000008000000}" name="8" dataDxfId="4081"/>
    <tableColumn id="9" xr3:uid="{00000000-0010-0000-EA00-000009000000}" name="9" dataDxfId="4080"/>
    <tableColumn id="10" xr3:uid="{00000000-0010-0000-EA00-00000A000000}" name="10" dataDxfId="4079"/>
    <tableColumn id="11" xr3:uid="{00000000-0010-0000-EA00-00000B000000}" name="11" dataDxfId="4078"/>
    <tableColumn id="12" xr3:uid="{00000000-0010-0000-EA00-00000C000000}" name="12" dataDxfId="4077"/>
    <tableColumn id="13" xr3:uid="{00000000-0010-0000-EA00-00000D000000}" name="13" dataDxfId="4076"/>
    <tableColumn id="14" xr3:uid="{00000000-0010-0000-EA00-00000E000000}" name="14" dataDxfId="4075"/>
    <tableColumn id="15" xr3:uid="{00000000-0010-0000-EA00-00000F000000}" name="15" dataDxfId="4074"/>
    <tableColumn id="16" xr3:uid="{00000000-0010-0000-EA00-000010000000}" name="16" dataDxfId="4073"/>
    <tableColumn id="17" xr3:uid="{00000000-0010-0000-EA00-000011000000}" name="17" dataDxfId="4072"/>
    <tableColumn id="18" xr3:uid="{00000000-0010-0000-EA00-000012000000}" name="18" dataDxfId="4071"/>
    <tableColumn id="19" xr3:uid="{00000000-0010-0000-EA00-000013000000}" name="19" dataDxfId="4070"/>
    <tableColumn id="20" xr3:uid="{00000000-0010-0000-EA00-000014000000}" name="20" dataDxfId="4069"/>
    <tableColumn id="21" xr3:uid="{00000000-0010-0000-EA00-000015000000}" name="21" dataDxfId="4068"/>
    <tableColumn id="22" xr3:uid="{00000000-0010-0000-EA00-000016000000}" name="22" dataDxfId="4067"/>
    <tableColumn id="23" xr3:uid="{00000000-0010-0000-EA00-000017000000}" name="23" dataDxfId="4066"/>
    <tableColumn id="24" xr3:uid="{00000000-0010-0000-EA00-000018000000}" name="24" dataDxfId="4065"/>
    <tableColumn id="25" xr3:uid="{00000000-0010-0000-EA00-000019000000}" name="25" dataDxfId="4064"/>
    <tableColumn id="26" xr3:uid="{00000000-0010-0000-EA00-00001A000000}" name="26" dataDxfId="4063"/>
    <tableColumn id="27" xr3:uid="{00000000-0010-0000-EA00-00001B000000}" name="27" dataDxfId="4062"/>
    <tableColumn id="28" xr3:uid="{00000000-0010-0000-EA00-00001C000000}" name="28" dataDxfId="4061"/>
    <tableColumn id="29" xr3:uid="{00000000-0010-0000-EA00-00001D000000}" name="29" dataDxfId="4060"/>
    <tableColumn id="30" xr3:uid="{00000000-0010-0000-EA00-00001E000000}" name="30" dataDxfId="4059"/>
    <tableColumn id="31" xr3:uid="{00000000-0010-0000-EA00-00001F000000}" name="31" dataDxfId="4058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EB000000}" name="Tabela192345211" displayName="Tabela192345211" ref="I211:AM221" totalsRowShown="0" headerRowDxfId="4089" dataDxfId="4090" headerRowBorderDxfId="8322">
  <autoFilter ref="I211:AM221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B00-000001000000}" name="1" dataDxfId="4121"/>
    <tableColumn id="2" xr3:uid="{00000000-0010-0000-EB00-000002000000}" name="2" dataDxfId="4120"/>
    <tableColumn id="3" xr3:uid="{00000000-0010-0000-EB00-000003000000}" name="3" dataDxfId="4119"/>
    <tableColumn id="4" xr3:uid="{00000000-0010-0000-EB00-000004000000}" name="4" dataDxfId="4118"/>
    <tableColumn id="5" xr3:uid="{00000000-0010-0000-EB00-000005000000}" name="5" dataDxfId="4117"/>
    <tableColumn id="6" xr3:uid="{00000000-0010-0000-EB00-000006000000}" name="6" dataDxfId="4116"/>
    <tableColumn id="7" xr3:uid="{00000000-0010-0000-EB00-000007000000}" name="7" dataDxfId="4115"/>
    <tableColumn id="8" xr3:uid="{00000000-0010-0000-EB00-000008000000}" name="8" dataDxfId="4114"/>
    <tableColumn id="9" xr3:uid="{00000000-0010-0000-EB00-000009000000}" name="9" dataDxfId="4113"/>
    <tableColumn id="10" xr3:uid="{00000000-0010-0000-EB00-00000A000000}" name="10" dataDxfId="4112"/>
    <tableColumn id="11" xr3:uid="{00000000-0010-0000-EB00-00000B000000}" name="11" dataDxfId="4111"/>
    <tableColumn id="12" xr3:uid="{00000000-0010-0000-EB00-00000C000000}" name="12" dataDxfId="4110"/>
    <tableColumn id="13" xr3:uid="{00000000-0010-0000-EB00-00000D000000}" name="13" dataDxfId="4109"/>
    <tableColumn id="14" xr3:uid="{00000000-0010-0000-EB00-00000E000000}" name="14" dataDxfId="4108"/>
    <tableColumn id="15" xr3:uid="{00000000-0010-0000-EB00-00000F000000}" name="15" dataDxfId="4107"/>
    <tableColumn id="16" xr3:uid="{00000000-0010-0000-EB00-000010000000}" name="16" dataDxfId="4106"/>
    <tableColumn id="17" xr3:uid="{00000000-0010-0000-EB00-000011000000}" name="17" dataDxfId="4105"/>
    <tableColumn id="18" xr3:uid="{00000000-0010-0000-EB00-000012000000}" name="18" dataDxfId="4104"/>
    <tableColumn id="19" xr3:uid="{00000000-0010-0000-EB00-000013000000}" name="19" dataDxfId="4103"/>
    <tableColumn id="20" xr3:uid="{00000000-0010-0000-EB00-000014000000}" name="20" dataDxfId="4102"/>
    <tableColumn id="21" xr3:uid="{00000000-0010-0000-EB00-000015000000}" name="21" dataDxfId="4101"/>
    <tableColumn id="22" xr3:uid="{00000000-0010-0000-EB00-000016000000}" name="22" dataDxfId="4100"/>
    <tableColumn id="23" xr3:uid="{00000000-0010-0000-EB00-000017000000}" name="23" dataDxfId="4099"/>
    <tableColumn id="24" xr3:uid="{00000000-0010-0000-EB00-000018000000}" name="24" dataDxfId="4098"/>
    <tableColumn id="25" xr3:uid="{00000000-0010-0000-EB00-000019000000}" name="25" dataDxfId="4097"/>
    <tableColumn id="26" xr3:uid="{00000000-0010-0000-EB00-00001A000000}" name="26" dataDxfId="4096"/>
    <tableColumn id="27" xr3:uid="{00000000-0010-0000-EB00-00001B000000}" name="27" dataDxfId="4095"/>
    <tableColumn id="28" xr3:uid="{00000000-0010-0000-EB00-00001C000000}" name="28" dataDxfId="4094"/>
    <tableColumn id="29" xr3:uid="{00000000-0010-0000-EB00-00001D000000}" name="29" dataDxfId="4093"/>
    <tableColumn id="30" xr3:uid="{00000000-0010-0000-EB00-00001E000000}" name="30" dataDxfId="4092"/>
    <tableColumn id="31" xr3:uid="{00000000-0010-0000-EB00-00001F000000}" name="31" dataDxfId="4091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EC000000}" name="Tabela19212446212" displayName="Tabela19212446212" ref="I139:AM149" totalsRowShown="0" headerRowDxfId="4122" dataDxfId="4123" headerRowBorderDxfId="8321">
  <autoFilter ref="I139:AM149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C00-000001000000}" name="1" dataDxfId="4154"/>
    <tableColumn id="2" xr3:uid="{00000000-0010-0000-EC00-000002000000}" name="2" dataDxfId="4153"/>
    <tableColumn id="3" xr3:uid="{00000000-0010-0000-EC00-000003000000}" name="3" dataDxfId="4152"/>
    <tableColumn id="4" xr3:uid="{00000000-0010-0000-EC00-000004000000}" name="4" dataDxfId="4151"/>
    <tableColumn id="5" xr3:uid="{00000000-0010-0000-EC00-000005000000}" name="5" dataDxfId="4150"/>
    <tableColumn id="6" xr3:uid="{00000000-0010-0000-EC00-000006000000}" name="6" dataDxfId="4149"/>
    <tableColumn id="7" xr3:uid="{00000000-0010-0000-EC00-000007000000}" name="7" dataDxfId="4148"/>
    <tableColumn id="8" xr3:uid="{00000000-0010-0000-EC00-000008000000}" name="8" dataDxfId="4147"/>
    <tableColumn id="9" xr3:uid="{00000000-0010-0000-EC00-000009000000}" name="9" dataDxfId="4146"/>
    <tableColumn id="10" xr3:uid="{00000000-0010-0000-EC00-00000A000000}" name="10" dataDxfId="4145"/>
    <tableColumn id="11" xr3:uid="{00000000-0010-0000-EC00-00000B000000}" name="11" dataDxfId="4144"/>
    <tableColumn id="12" xr3:uid="{00000000-0010-0000-EC00-00000C000000}" name="12" dataDxfId="4143"/>
    <tableColumn id="13" xr3:uid="{00000000-0010-0000-EC00-00000D000000}" name="13" dataDxfId="4142"/>
    <tableColumn id="14" xr3:uid="{00000000-0010-0000-EC00-00000E000000}" name="14" dataDxfId="4141"/>
    <tableColumn id="15" xr3:uid="{00000000-0010-0000-EC00-00000F000000}" name="15" dataDxfId="4140"/>
    <tableColumn id="16" xr3:uid="{00000000-0010-0000-EC00-000010000000}" name="16" dataDxfId="4139"/>
    <tableColumn id="17" xr3:uid="{00000000-0010-0000-EC00-000011000000}" name="17" dataDxfId="4138"/>
    <tableColumn id="18" xr3:uid="{00000000-0010-0000-EC00-000012000000}" name="18" dataDxfId="4137"/>
    <tableColumn id="19" xr3:uid="{00000000-0010-0000-EC00-000013000000}" name="19" dataDxfId="4136"/>
    <tableColumn id="20" xr3:uid="{00000000-0010-0000-EC00-000014000000}" name="20" dataDxfId="4135"/>
    <tableColumn id="21" xr3:uid="{00000000-0010-0000-EC00-000015000000}" name="21" dataDxfId="4134"/>
    <tableColumn id="22" xr3:uid="{00000000-0010-0000-EC00-000016000000}" name="22" dataDxfId="4133"/>
    <tableColumn id="23" xr3:uid="{00000000-0010-0000-EC00-000017000000}" name="23" dataDxfId="4132"/>
    <tableColumn id="24" xr3:uid="{00000000-0010-0000-EC00-000018000000}" name="24" dataDxfId="4131"/>
    <tableColumn id="25" xr3:uid="{00000000-0010-0000-EC00-000019000000}" name="25" dataDxfId="4130"/>
    <tableColumn id="26" xr3:uid="{00000000-0010-0000-EC00-00001A000000}" name="26" dataDxfId="4129"/>
    <tableColumn id="27" xr3:uid="{00000000-0010-0000-EC00-00001B000000}" name="27" dataDxfId="4128"/>
    <tableColumn id="28" xr3:uid="{00000000-0010-0000-EC00-00001C000000}" name="28" dataDxfId="4127"/>
    <tableColumn id="29" xr3:uid="{00000000-0010-0000-EC00-00001D000000}" name="29" dataDxfId="4126"/>
    <tableColumn id="30" xr3:uid="{00000000-0010-0000-EC00-00001E000000}" name="30" dataDxfId="4125"/>
    <tableColumn id="31" xr3:uid="{00000000-0010-0000-EC00-00001F000000}" name="31" dataDxfId="4124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ED000000}" name="Tabela19212547213" displayName="Tabela19212547213" ref="I127:AM137" totalsRowShown="0" headerRowDxfId="4155" dataDxfId="4156" headerRowBorderDxfId="8320">
  <autoFilter ref="I127:AM137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D00-000001000000}" name="1" dataDxfId="4187"/>
    <tableColumn id="2" xr3:uid="{00000000-0010-0000-ED00-000002000000}" name="2" dataDxfId="4186"/>
    <tableColumn id="3" xr3:uid="{00000000-0010-0000-ED00-000003000000}" name="3" dataDxfId="4185"/>
    <tableColumn id="4" xr3:uid="{00000000-0010-0000-ED00-000004000000}" name="4" dataDxfId="4184"/>
    <tableColumn id="5" xr3:uid="{00000000-0010-0000-ED00-000005000000}" name="5" dataDxfId="4183"/>
    <tableColumn id="6" xr3:uid="{00000000-0010-0000-ED00-000006000000}" name="6" dataDxfId="4182"/>
    <tableColumn id="7" xr3:uid="{00000000-0010-0000-ED00-000007000000}" name="7" dataDxfId="4181"/>
    <tableColumn id="8" xr3:uid="{00000000-0010-0000-ED00-000008000000}" name="8" dataDxfId="4180"/>
    <tableColumn id="9" xr3:uid="{00000000-0010-0000-ED00-000009000000}" name="9" dataDxfId="4179"/>
    <tableColumn id="10" xr3:uid="{00000000-0010-0000-ED00-00000A000000}" name="10" dataDxfId="4178"/>
    <tableColumn id="11" xr3:uid="{00000000-0010-0000-ED00-00000B000000}" name="11" dataDxfId="4177"/>
    <tableColumn id="12" xr3:uid="{00000000-0010-0000-ED00-00000C000000}" name="12" dataDxfId="4176"/>
    <tableColumn id="13" xr3:uid="{00000000-0010-0000-ED00-00000D000000}" name="13" dataDxfId="4175"/>
    <tableColumn id="14" xr3:uid="{00000000-0010-0000-ED00-00000E000000}" name="14" dataDxfId="4174"/>
    <tableColumn id="15" xr3:uid="{00000000-0010-0000-ED00-00000F000000}" name="15" dataDxfId="4173"/>
    <tableColumn id="16" xr3:uid="{00000000-0010-0000-ED00-000010000000}" name="16" dataDxfId="4172"/>
    <tableColumn id="17" xr3:uid="{00000000-0010-0000-ED00-000011000000}" name="17" dataDxfId="4171"/>
    <tableColumn id="18" xr3:uid="{00000000-0010-0000-ED00-000012000000}" name="18" dataDxfId="4170"/>
    <tableColumn id="19" xr3:uid="{00000000-0010-0000-ED00-000013000000}" name="19" dataDxfId="4169"/>
    <tableColumn id="20" xr3:uid="{00000000-0010-0000-ED00-000014000000}" name="20" dataDxfId="4168"/>
    <tableColumn id="21" xr3:uid="{00000000-0010-0000-ED00-000015000000}" name="21" dataDxfId="4167"/>
    <tableColumn id="22" xr3:uid="{00000000-0010-0000-ED00-000016000000}" name="22" dataDxfId="4166"/>
    <tableColumn id="23" xr3:uid="{00000000-0010-0000-ED00-000017000000}" name="23" dataDxfId="4165"/>
    <tableColumn id="24" xr3:uid="{00000000-0010-0000-ED00-000018000000}" name="24" dataDxfId="4164"/>
    <tableColumn id="25" xr3:uid="{00000000-0010-0000-ED00-000019000000}" name="25" dataDxfId="4163"/>
    <tableColumn id="26" xr3:uid="{00000000-0010-0000-ED00-00001A000000}" name="26" dataDxfId="4162"/>
    <tableColumn id="27" xr3:uid="{00000000-0010-0000-ED00-00001B000000}" name="27" dataDxfId="4161"/>
    <tableColumn id="28" xr3:uid="{00000000-0010-0000-ED00-00001C000000}" name="28" dataDxfId="4160"/>
    <tableColumn id="29" xr3:uid="{00000000-0010-0000-ED00-00001D000000}" name="29" dataDxfId="4159"/>
    <tableColumn id="30" xr3:uid="{00000000-0010-0000-ED00-00001E000000}" name="30" dataDxfId="4158"/>
    <tableColumn id="31" xr3:uid="{00000000-0010-0000-ED00-00001F000000}" name="31" dataDxfId="4157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EE000000}" name="Tabela2548214" displayName="Tabela2548214" ref="I163:AM173" totalsRowShown="0" headerRowDxfId="4188" dataDxfId="4189">
  <autoFilter ref="I163:AM173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E00-000001000000}" name="1" dataDxfId="4220"/>
    <tableColumn id="2" xr3:uid="{00000000-0010-0000-EE00-000002000000}" name="2" dataDxfId="4219"/>
    <tableColumn id="3" xr3:uid="{00000000-0010-0000-EE00-000003000000}" name="3" dataDxfId="4218"/>
    <tableColumn id="4" xr3:uid="{00000000-0010-0000-EE00-000004000000}" name="4" dataDxfId="4217"/>
    <tableColumn id="5" xr3:uid="{00000000-0010-0000-EE00-000005000000}" name="5" dataDxfId="4216"/>
    <tableColumn id="6" xr3:uid="{00000000-0010-0000-EE00-000006000000}" name="6" dataDxfId="4215"/>
    <tableColumn id="7" xr3:uid="{00000000-0010-0000-EE00-000007000000}" name="7" dataDxfId="4214"/>
    <tableColumn id="8" xr3:uid="{00000000-0010-0000-EE00-000008000000}" name="8" dataDxfId="4213"/>
    <tableColumn id="9" xr3:uid="{00000000-0010-0000-EE00-000009000000}" name="9" dataDxfId="4212"/>
    <tableColumn id="10" xr3:uid="{00000000-0010-0000-EE00-00000A000000}" name="10" dataDxfId="4211"/>
    <tableColumn id="11" xr3:uid="{00000000-0010-0000-EE00-00000B000000}" name="11" dataDxfId="4210"/>
    <tableColumn id="12" xr3:uid="{00000000-0010-0000-EE00-00000C000000}" name="12" dataDxfId="4209"/>
    <tableColumn id="13" xr3:uid="{00000000-0010-0000-EE00-00000D000000}" name="13" dataDxfId="4208"/>
    <tableColumn id="14" xr3:uid="{00000000-0010-0000-EE00-00000E000000}" name="14" dataDxfId="4207"/>
    <tableColumn id="15" xr3:uid="{00000000-0010-0000-EE00-00000F000000}" name="15" dataDxfId="4206"/>
    <tableColumn id="16" xr3:uid="{00000000-0010-0000-EE00-000010000000}" name="16" dataDxfId="4205"/>
    <tableColumn id="17" xr3:uid="{00000000-0010-0000-EE00-000011000000}" name="17" dataDxfId="4204"/>
    <tableColumn id="18" xr3:uid="{00000000-0010-0000-EE00-000012000000}" name="18" dataDxfId="4203"/>
    <tableColumn id="19" xr3:uid="{00000000-0010-0000-EE00-000013000000}" name="19" dataDxfId="4202"/>
    <tableColumn id="20" xr3:uid="{00000000-0010-0000-EE00-000014000000}" name="20" dataDxfId="4201"/>
    <tableColumn id="21" xr3:uid="{00000000-0010-0000-EE00-000015000000}" name="21" dataDxfId="4200"/>
    <tableColumn id="22" xr3:uid="{00000000-0010-0000-EE00-000016000000}" name="22" dataDxfId="4199"/>
    <tableColumn id="23" xr3:uid="{00000000-0010-0000-EE00-000017000000}" name="23" dataDxfId="4198"/>
    <tableColumn id="24" xr3:uid="{00000000-0010-0000-EE00-000018000000}" name="24" dataDxfId="4197"/>
    <tableColumn id="25" xr3:uid="{00000000-0010-0000-EE00-000019000000}" name="25" dataDxfId="4196"/>
    <tableColumn id="26" xr3:uid="{00000000-0010-0000-EE00-00001A000000}" name="26" dataDxfId="4195"/>
    <tableColumn id="27" xr3:uid="{00000000-0010-0000-EE00-00001B000000}" name="27" dataDxfId="4194"/>
    <tableColumn id="28" xr3:uid="{00000000-0010-0000-EE00-00001C000000}" name="28" dataDxfId="4193"/>
    <tableColumn id="29" xr3:uid="{00000000-0010-0000-EE00-00001D000000}" name="29" dataDxfId="4192"/>
    <tableColumn id="30" xr3:uid="{00000000-0010-0000-EE00-00001E000000}" name="30" dataDxfId="4191"/>
    <tableColumn id="31" xr3:uid="{00000000-0010-0000-EE00-00001F000000}" name="31" dataDxfId="4190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19000000}" name="Jedzenie2352" displayName="Jedzenie2352" ref="B36:C45" headerRowCount="0" totalsRowShown="0" headerRowDxfId="8921" dataDxfId="8920">
  <tableColumns count="2">
    <tableColumn id="1" xr3:uid="{00000000-0010-0000-1900-000001000000}" name="Kategoria" dataDxfId="8919"/>
    <tableColumn id="2" xr3:uid="{00000000-0010-0000-1900-000002000000}" name="0" headerRowDxfId="8918" dataDxfId="8917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EF000000}" name="Tabela2649215" displayName="Tabela2649215" ref="I175:AM185" totalsRowShown="0" headerRowDxfId="4221" dataDxfId="4222" headerRowBorderDxfId="8319">
  <autoFilter ref="I175:AM185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F00-000001000000}" name="1" dataDxfId="4253"/>
    <tableColumn id="2" xr3:uid="{00000000-0010-0000-EF00-000002000000}" name="2" dataDxfId="4252"/>
    <tableColumn id="3" xr3:uid="{00000000-0010-0000-EF00-000003000000}" name="3" dataDxfId="4251"/>
    <tableColumn id="4" xr3:uid="{00000000-0010-0000-EF00-000004000000}" name="4" dataDxfId="4250"/>
    <tableColumn id="5" xr3:uid="{00000000-0010-0000-EF00-000005000000}" name="5" dataDxfId="4249"/>
    <tableColumn id="6" xr3:uid="{00000000-0010-0000-EF00-000006000000}" name="6" dataDxfId="4248"/>
    <tableColumn id="7" xr3:uid="{00000000-0010-0000-EF00-000007000000}" name="7" dataDxfId="4247"/>
    <tableColumn id="8" xr3:uid="{00000000-0010-0000-EF00-000008000000}" name="8" dataDxfId="4246"/>
    <tableColumn id="9" xr3:uid="{00000000-0010-0000-EF00-000009000000}" name="9" dataDxfId="4245"/>
    <tableColumn id="10" xr3:uid="{00000000-0010-0000-EF00-00000A000000}" name="10" dataDxfId="4244"/>
    <tableColumn id="11" xr3:uid="{00000000-0010-0000-EF00-00000B000000}" name="11" dataDxfId="4243"/>
    <tableColumn id="12" xr3:uid="{00000000-0010-0000-EF00-00000C000000}" name="12" dataDxfId="4242"/>
    <tableColumn id="13" xr3:uid="{00000000-0010-0000-EF00-00000D000000}" name="13" dataDxfId="4241"/>
    <tableColumn id="14" xr3:uid="{00000000-0010-0000-EF00-00000E000000}" name="14" dataDxfId="4240"/>
    <tableColumn id="15" xr3:uid="{00000000-0010-0000-EF00-00000F000000}" name="15" dataDxfId="4239"/>
    <tableColumn id="16" xr3:uid="{00000000-0010-0000-EF00-000010000000}" name="16" dataDxfId="4238"/>
    <tableColumn id="17" xr3:uid="{00000000-0010-0000-EF00-000011000000}" name="17" dataDxfId="4237"/>
    <tableColumn id="18" xr3:uid="{00000000-0010-0000-EF00-000012000000}" name="18" dataDxfId="4236"/>
    <tableColumn id="19" xr3:uid="{00000000-0010-0000-EF00-000013000000}" name="19" dataDxfId="4235"/>
    <tableColumn id="20" xr3:uid="{00000000-0010-0000-EF00-000014000000}" name="20" dataDxfId="4234"/>
    <tableColumn id="21" xr3:uid="{00000000-0010-0000-EF00-000015000000}" name="21" dataDxfId="4233"/>
    <tableColumn id="22" xr3:uid="{00000000-0010-0000-EF00-000016000000}" name="22" dataDxfId="4232"/>
    <tableColumn id="23" xr3:uid="{00000000-0010-0000-EF00-000017000000}" name="23" dataDxfId="4231"/>
    <tableColumn id="24" xr3:uid="{00000000-0010-0000-EF00-000018000000}" name="24" dataDxfId="4230"/>
    <tableColumn id="25" xr3:uid="{00000000-0010-0000-EF00-000019000000}" name="25" dataDxfId="4229"/>
    <tableColumn id="26" xr3:uid="{00000000-0010-0000-EF00-00001A000000}" name="26" dataDxfId="4228"/>
    <tableColumn id="27" xr3:uid="{00000000-0010-0000-EF00-00001B000000}" name="27" dataDxfId="4227"/>
    <tableColumn id="28" xr3:uid="{00000000-0010-0000-EF00-00001C000000}" name="28" dataDxfId="4226"/>
    <tableColumn id="29" xr3:uid="{00000000-0010-0000-EF00-00001D000000}" name="29" dataDxfId="4225"/>
    <tableColumn id="30" xr3:uid="{00000000-0010-0000-EF00-00001E000000}" name="30" dataDxfId="4224"/>
    <tableColumn id="31" xr3:uid="{00000000-0010-0000-EF00-00001F000000}" name="31" dataDxfId="4223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F0000000}" name="Tabela2750216" displayName="Tabela2750216" ref="I187:AM197" totalsRowShown="0" headerRowDxfId="4254" dataDxfId="4255">
  <autoFilter ref="I187:AM197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000-000001000000}" name="1" dataDxfId="4286"/>
    <tableColumn id="2" xr3:uid="{00000000-0010-0000-F000-000002000000}" name="2" dataDxfId="4285"/>
    <tableColumn id="3" xr3:uid="{00000000-0010-0000-F000-000003000000}" name="3" dataDxfId="4284"/>
    <tableColumn id="4" xr3:uid="{00000000-0010-0000-F000-000004000000}" name="4" dataDxfId="4283"/>
    <tableColumn id="5" xr3:uid="{00000000-0010-0000-F000-000005000000}" name="5" dataDxfId="4282"/>
    <tableColumn id="6" xr3:uid="{00000000-0010-0000-F000-000006000000}" name="6" dataDxfId="4281"/>
    <tableColumn id="7" xr3:uid="{00000000-0010-0000-F000-000007000000}" name="7" dataDxfId="4280"/>
    <tableColumn id="8" xr3:uid="{00000000-0010-0000-F000-000008000000}" name="8" dataDxfId="4279"/>
    <tableColumn id="9" xr3:uid="{00000000-0010-0000-F000-000009000000}" name="9" dataDxfId="4278"/>
    <tableColumn id="10" xr3:uid="{00000000-0010-0000-F000-00000A000000}" name="10" dataDxfId="4277"/>
    <tableColumn id="11" xr3:uid="{00000000-0010-0000-F000-00000B000000}" name="11" dataDxfId="4276"/>
    <tableColumn id="12" xr3:uid="{00000000-0010-0000-F000-00000C000000}" name="12" dataDxfId="4275"/>
    <tableColumn id="13" xr3:uid="{00000000-0010-0000-F000-00000D000000}" name="13" dataDxfId="4274"/>
    <tableColumn id="14" xr3:uid="{00000000-0010-0000-F000-00000E000000}" name="14" dataDxfId="4273"/>
    <tableColumn id="15" xr3:uid="{00000000-0010-0000-F000-00000F000000}" name="15" dataDxfId="4272"/>
    <tableColumn id="16" xr3:uid="{00000000-0010-0000-F000-000010000000}" name="16" dataDxfId="4271"/>
    <tableColumn id="17" xr3:uid="{00000000-0010-0000-F000-000011000000}" name="17" dataDxfId="4270"/>
    <tableColumn id="18" xr3:uid="{00000000-0010-0000-F000-000012000000}" name="18" dataDxfId="4269"/>
    <tableColumn id="19" xr3:uid="{00000000-0010-0000-F000-000013000000}" name="19" dataDxfId="4268"/>
    <tableColumn id="20" xr3:uid="{00000000-0010-0000-F000-000014000000}" name="20" dataDxfId="4267"/>
    <tableColumn id="21" xr3:uid="{00000000-0010-0000-F000-000015000000}" name="21" dataDxfId="4266"/>
    <tableColumn id="22" xr3:uid="{00000000-0010-0000-F000-000016000000}" name="22" dataDxfId="4265"/>
    <tableColumn id="23" xr3:uid="{00000000-0010-0000-F000-000017000000}" name="23" dataDxfId="4264"/>
    <tableColumn id="24" xr3:uid="{00000000-0010-0000-F000-000018000000}" name="24" dataDxfId="4263"/>
    <tableColumn id="25" xr3:uid="{00000000-0010-0000-F000-000019000000}" name="25" dataDxfId="4262"/>
    <tableColumn id="26" xr3:uid="{00000000-0010-0000-F000-00001A000000}" name="26" dataDxfId="4261"/>
    <tableColumn id="27" xr3:uid="{00000000-0010-0000-F000-00001B000000}" name="27" dataDxfId="4260"/>
    <tableColumn id="28" xr3:uid="{00000000-0010-0000-F000-00001C000000}" name="28" dataDxfId="4259"/>
    <tableColumn id="29" xr3:uid="{00000000-0010-0000-F000-00001D000000}" name="29" dataDxfId="4258"/>
    <tableColumn id="30" xr3:uid="{00000000-0010-0000-F000-00001E000000}" name="30" dataDxfId="4257"/>
    <tableColumn id="31" xr3:uid="{00000000-0010-0000-F000-00001F000000}" name="31" dataDxfId="4256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F1000000}" name="Tabela2851217" displayName="Tabela2851217" ref="I199:AM209" totalsRowShown="0" headerRowDxfId="4287" dataDxfId="4288" headerRowBorderDxfId="8318">
  <autoFilter ref="I199:AM209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100-000001000000}" name="1" dataDxfId="4319"/>
    <tableColumn id="2" xr3:uid="{00000000-0010-0000-F100-000002000000}" name="2" dataDxfId="4318"/>
    <tableColumn id="3" xr3:uid="{00000000-0010-0000-F100-000003000000}" name="3" dataDxfId="4317"/>
    <tableColumn id="4" xr3:uid="{00000000-0010-0000-F100-000004000000}" name="4" dataDxfId="4316"/>
    <tableColumn id="5" xr3:uid="{00000000-0010-0000-F100-000005000000}" name="5" dataDxfId="4315"/>
    <tableColumn id="6" xr3:uid="{00000000-0010-0000-F100-000006000000}" name="6" dataDxfId="4314"/>
    <tableColumn id="7" xr3:uid="{00000000-0010-0000-F100-000007000000}" name="7" dataDxfId="4313"/>
    <tableColumn id="8" xr3:uid="{00000000-0010-0000-F100-000008000000}" name="8" dataDxfId="4312"/>
    <tableColumn id="9" xr3:uid="{00000000-0010-0000-F100-000009000000}" name="9" dataDxfId="4311"/>
    <tableColumn id="10" xr3:uid="{00000000-0010-0000-F100-00000A000000}" name="10" dataDxfId="4310"/>
    <tableColumn id="11" xr3:uid="{00000000-0010-0000-F100-00000B000000}" name="11" dataDxfId="4309"/>
    <tableColumn id="12" xr3:uid="{00000000-0010-0000-F100-00000C000000}" name="12" dataDxfId="4308"/>
    <tableColumn id="13" xr3:uid="{00000000-0010-0000-F100-00000D000000}" name="13" dataDxfId="4307"/>
    <tableColumn id="14" xr3:uid="{00000000-0010-0000-F100-00000E000000}" name="14" dataDxfId="4306"/>
    <tableColumn id="15" xr3:uid="{00000000-0010-0000-F100-00000F000000}" name="15" dataDxfId="4305"/>
    <tableColumn id="16" xr3:uid="{00000000-0010-0000-F100-000010000000}" name="16" dataDxfId="4304"/>
    <tableColumn id="17" xr3:uid="{00000000-0010-0000-F100-000011000000}" name="17" dataDxfId="4303"/>
    <tableColumn id="18" xr3:uid="{00000000-0010-0000-F100-000012000000}" name="18" dataDxfId="4302"/>
    <tableColumn id="19" xr3:uid="{00000000-0010-0000-F100-000013000000}" name="19" dataDxfId="4301"/>
    <tableColumn id="20" xr3:uid="{00000000-0010-0000-F100-000014000000}" name="20" dataDxfId="4300"/>
    <tableColumn id="21" xr3:uid="{00000000-0010-0000-F100-000015000000}" name="21" dataDxfId="4299"/>
    <tableColumn id="22" xr3:uid="{00000000-0010-0000-F100-000016000000}" name="22" dataDxfId="4298"/>
    <tableColumn id="23" xr3:uid="{00000000-0010-0000-F100-000017000000}" name="23" dataDxfId="4297"/>
    <tableColumn id="24" xr3:uid="{00000000-0010-0000-F100-000018000000}" name="24" dataDxfId="4296"/>
    <tableColumn id="25" xr3:uid="{00000000-0010-0000-F100-000019000000}" name="25" dataDxfId="4295"/>
    <tableColumn id="26" xr3:uid="{00000000-0010-0000-F100-00001A000000}" name="26" dataDxfId="4294"/>
    <tableColumn id="27" xr3:uid="{00000000-0010-0000-F100-00001B000000}" name="27" dataDxfId="4293"/>
    <tableColumn id="28" xr3:uid="{00000000-0010-0000-F100-00001C000000}" name="28" dataDxfId="4292"/>
    <tableColumn id="29" xr3:uid="{00000000-0010-0000-F100-00001D000000}" name="29" dataDxfId="4291"/>
    <tableColumn id="30" xr3:uid="{00000000-0010-0000-F100-00001E000000}" name="30" dataDxfId="4290"/>
    <tableColumn id="31" xr3:uid="{00000000-0010-0000-F100-00001F000000}" name="31" dataDxfId="4289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F2000000}" name="Tabela164058218" displayName="Tabela164058218" ref="B224:G233" headerRowCount="0" totalsRowShown="0">
  <tableColumns count="6">
    <tableColumn id="1" xr3:uid="{00000000-0010-0000-F200-000001000000}" name="Kolumna1" dataDxfId="4325">
      <calculatedColumnFormula>'Wzorzec kategorii'!B180</calculatedColumnFormula>
    </tableColumn>
    <tableColumn id="2" xr3:uid="{00000000-0010-0000-F200-000002000000}" name="Kolumna2" dataDxfId="4324" dataCellStyle="Walutowy"/>
    <tableColumn id="3" xr3:uid="{00000000-0010-0000-F200-000003000000}" name="Kolumna3" dataDxfId="4323" dataCellStyle="Walutowy">
      <calculatedColumnFormula>SUM(Tabela19234559219[#This Row])</calculatedColumnFormula>
    </tableColumn>
    <tableColumn id="4" xr3:uid="{00000000-0010-0000-F200-000004000000}" name="Kolumna4" dataDxfId="4322" dataCellStyle="Walutowy">
      <calculatedColumnFormula>C224-D224</calculatedColumnFormula>
    </tableColumn>
    <tableColumn id="5" xr3:uid="{00000000-0010-0000-F200-000005000000}" name="Kolumna5" dataDxfId="4321" dataCellStyle="Procentowy">
      <calculatedColumnFormula>IFERROR(D224/C224,"")</calculatedColumnFormula>
    </tableColumn>
    <tableColumn id="6" xr3:uid="{00000000-0010-0000-F200-000006000000}" name="Kolumna6" dataDxfId="4320" dataCellStyle="Walutowy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F3000000}" name="Tabela19234559219" displayName="Tabela19234559219" ref="I223:AM233" totalsRowShown="0" headerRowDxfId="4326" dataDxfId="4327" headerRowBorderDxfId="8317">
  <autoFilter ref="I223:AM233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300-000001000000}" name="1" dataDxfId="4358"/>
    <tableColumn id="2" xr3:uid="{00000000-0010-0000-F300-000002000000}" name="2" dataDxfId="4357"/>
    <tableColumn id="3" xr3:uid="{00000000-0010-0000-F300-000003000000}" name="3" dataDxfId="4356"/>
    <tableColumn id="4" xr3:uid="{00000000-0010-0000-F300-000004000000}" name="4" dataDxfId="4355"/>
    <tableColumn id="5" xr3:uid="{00000000-0010-0000-F300-000005000000}" name="5" dataDxfId="4354"/>
    <tableColumn id="6" xr3:uid="{00000000-0010-0000-F300-000006000000}" name="6" dataDxfId="4353"/>
    <tableColumn id="7" xr3:uid="{00000000-0010-0000-F300-000007000000}" name="7" dataDxfId="4352"/>
    <tableColumn id="8" xr3:uid="{00000000-0010-0000-F300-000008000000}" name="8" dataDxfId="4351"/>
    <tableColumn id="9" xr3:uid="{00000000-0010-0000-F300-000009000000}" name="9" dataDxfId="4350"/>
    <tableColumn id="10" xr3:uid="{00000000-0010-0000-F300-00000A000000}" name="10" dataDxfId="4349"/>
    <tableColumn id="11" xr3:uid="{00000000-0010-0000-F300-00000B000000}" name="11" dataDxfId="4348"/>
    <tableColumn id="12" xr3:uid="{00000000-0010-0000-F300-00000C000000}" name="12" dataDxfId="4347"/>
    <tableColumn id="13" xr3:uid="{00000000-0010-0000-F300-00000D000000}" name="13" dataDxfId="4346"/>
    <tableColumn id="14" xr3:uid="{00000000-0010-0000-F300-00000E000000}" name="14" dataDxfId="4345"/>
    <tableColumn id="15" xr3:uid="{00000000-0010-0000-F300-00000F000000}" name="15" dataDxfId="4344"/>
    <tableColumn id="16" xr3:uid="{00000000-0010-0000-F300-000010000000}" name="16" dataDxfId="4343"/>
    <tableColumn id="17" xr3:uid="{00000000-0010-0000-F300-000011000000}" name="17" dataDxfId="4342"/>
    <tableColumn id="18" xr3:uid="{00000000-0010-0000-F300-000012000000}" name="18" dataDxfId="4341"/>
    <tableColumn id="19" xr3:uid="{00000000-0010-0000-F300-000013000000}" name="19" dataDxfId="4340"/>
    <tableColumn id="20" xr3:uid="{00000000-0010-0000-F300-000014000000}" name="20" dataDxfId="4339"/>
    <tableColumn id="21" xr3:uid="{00000000-0010-0000-F300-000015000000}" name="21" dataDxfId="4338"/>
    <tableColumn id="22" xr3:uid="{00000000-0010-0000-F300-000016000000}" name="22" dataDxfId="4337"/>
    <tableColumn id="23" xr3:uid="{00000000-0010-0000-F300-000017000000}" name="23" dataDxfId="4336"/>
    <tableColumn id="24" xr3:uid="{00000000-0010-0000-F300-000018000000}" name="24" dataDxfId="4335"/>
    <tableColumn id="25" xr3:uid="{00000000-0010-0000-F300-000019000000}" name="25" dataDxfId="4334"/>
    <tableColumn id="26" xr3:uid="{00000000-0010-0000-F300-00001A000000}" name="26" dataDxfId="4333"/>
    <tableColumn id="27" xr3:uid="{00000000-0010-0000-F300-00001B000000}" name="27" dataDxfId="4332"/>
    <tableColumn id="28" xr3:uid="{00000000-0010-0000-F300-00001C000000}" name="28" dataDxfId="4331"/>
    <tableColumn id="29" xr3:uid="{00000000-0010-0000-F300-00001D000000}" name="29" dataDxfId="4330"/>
    <tableColumn id="30" xr3:uid="{00000000-0010-0000-F300-00001E000000}" name="30" dataDxfId="4329"/>
    <tableColumn id="31" xr3:uid="{00000000-0010-0000-F300-00001F000000}" name="31" dataDxfId="4328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F4000000}" name="Tabela16405860220" displayName="Tabela16405860220" ref="B236:G245" headerRowCount="0" totalsRowShown="0">
  <tableColumns count="6">
    <tableColumn id="1" xr3:uid="{00000000-0010-0000-F400-000001000000}" name="Kolumna1" dataDxfId="4364">
      <calculatedColumnFormula>'Wzorzec kategorii'!B192</calculatedColumnFormula>
    </tableColumn>
    <tableColumn id="2" xr3:uid="{00000000-0010-0000-F400-000002000000}" name="Kolumna2" dataDxfId="4363" dataCellStyle="Walutowy"/>
    <tableColumn id="3" xr3:uid="{00000000-0010-0000-F400-000003000000}" name="Kolumna3" dataDxfId="4362" dataCellStyle="Walutowy">
      <calculatedColumnFormula>SUM(Tabela1923455962222[#This Row])</calculatedColumnFormula>
    </tableColumn>
    <tableColumn id="4" xr3:uid="{00000000-0010-0000-F400-000004000000}" name="Kolumna4" dataDxfId="4361" dataCellStyle="Walutowy">
      <calculatedColumnFormula>C236-D236</calculatedColumnFormula>
    </tableColumn>
    <tableColumn id="5" xr3:uid="{00000000-0010-0000-F400-000005000000}" name="Kolumna5" dataDxfId="4360" dataCellStyle="Procentowy">
      <calculatedColumnFormula>IFERROR(D236/C236,"")</calculatedColumnFormula>
    </tableColumn>
    <tableColumn id="6" xr3:uid="{00000000-0010-0000-F400-000006000000}" name="Kolumna6" dataDxfId="4359" dataCellStyle="Walutowy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F5000000}" name="Tabela1640586061221" displayName="Tabela1640586061221" ref="B248:G257" headerRowCount="0" totalsRowShown="0">
  <tableColumns count="6">
    <tableColumn id="1" xr3:uid="{00000000-0010-0000-F500-000001000000}" name="Kolumna1" dataDxfId="4370">
      <calculatedColumnFormula>'Wzorzec kategorii'!B204</calculatedColumnFormula>
    </tableColumn>
    <tableColumn id="2" xr3:uid="{00000000-0010-0000-F500-000002000000}" name="Kolumna2" dataDxfId="4369" dataCellStyle="Walutowy"/>
    <tableColumn id="3" xr3:uid="{00000000-0010-0000-F500-000003000000}" name="Kolumna3" dataDxfId="4368" dataCellStyle="Walutowy">
      <calculatedColumnFormula>SUM(Tabela1923455963223[#This Row])</calculatedColumnFormula>
    </tableColumn>
    <tableColumn id="4" xr3:uid="{00000000-0010-0000-F500-000004000000}" name="Kolumna4" dataDxfId="4367" dataCellStyle="Walutowy">
      <calculatedColumnFormula>C248-D248</calculatedColumnFormula>
    </tableColumn>
    <tableColumn id="5" xr3:uid="{00000000-0010-0000-F500-000005000000}" name="Kolumna5" dataDxfId="4366" dataCellStyle="Procentowy">
      <calculatedColumnFormula>IFERROR(D248/C248,"")</calculatedColumnFormula>
    </tableColumn>
    <tableColumn id="6" xr3:uid="{00000000-0010-0000-F500-000006000000}" name="Kolumna6" dataDxfId="4365" dataCellStyle="Walutowy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F6000000}" name="Tabela1923455962222" displayName="Tabela1923455962222" ref="I235:AM245" totalsRowShown="0" headerRowDxfId="4371" dataDxfId="4372" headerRowBorderDxfId="8316">
  <autoFilter ref="I235:AM245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600-000001000000}" name="1" dataDxfId="4403"/>
    <tableColumn id="2" xr3:uid="{00000000-0010-0000-F600-000002000000}" name="2" dataDxfId="4402"/>
    <tableColumn id="3" xr3:uid="{00000000-0010-0000-F600-000003000000}" name="3" dataDxfId="4401"/>
    <tableColumn id="4" xr3:uid="{00000000-0010-0000-F600-000004000000}" name="4" dataDxfId="4400"/>
    <tableColumn id="5" xr3:uid="{00000000-0010-0000-F600-000005000000}" name="5" dataDxfId="4399"/>
    <tableColumn id="6" xr3:uid="{00000000-0010-0000-F600-000006000000}" name="6" dataDxfId="4398"/>
    <tableColumn id="7" xr3:uid="{00000000-0010-0000-F600-000007000000}" name="7" dataDxfId="4397"/>
    <tableColumn id="8" xr3:uid="{00000000-0010-0000-F600-000008000000}" name="8" dataDxfId="4396"/>
    <tableColumn id="9" xr3:uid="{00000000-0010-0000-F600-000009000000}" name="9" dataDxfId="4395"/>
    <tableColumn id="10" xr3:uid="{00000000-0010-0000-F600-00000A000000}" name="10" dataDxfId="4394"/>
    <tableColumn id="11" xr3:uid="{00000000-0010-0000-F600-00000B000000}" name="11" dataDxfId="4393"/>
    <tableColumn id="12" xr3:uid="{00000000-0010-0000-F600-00000C000000}" name="12" dataDxfId="4392"/>
    <tableColumn id="13" xr3:uid="{00000000-0010-0000-F600-00000D000000}" name="13" dataDxfId="4391"/>
    <tableColumn id="14" xr3:uid="{00000000-0010-0000-F600-00000E000000}" name="14" dataDxfId="4390"/>
    <tableColumn id="15" xr3:uid="{00000000-0010-0000-F600-00000F000000}" name="15" dataDxfId="4389"/>
    <tableColumn id="16" xr3:uid="{00000000-0010-0000-F600-000010000000}" name="16" dataDxfId="4388"/>
    <tableColumn id="17" xr3:uid="{00000000-0010-0000-F600-000011000000}" name="17" dataDxfId="4387"/>
    <tableColumn id="18" xr3:uid="{00000000-0010-0000-F600-000012000000}" name="18" dataDxfId="4386"/>
    <tableColumn id="19" xr3:uid="{00000000-0010-0000-F600-000013000000}" name="19" dataDxfId="4385"/>
    <tableColumn id="20" xr3:uid="{00000000-0010-0000-F600-000014000000}" name="20" dataDxfId="4384"/>
    <tableColumn id="21" xr3:uid="{00000000-0010-0000-F600-000015000000}" name="21" dataDxfId="4383"/>
    <tableColumn id="22" xr3:uid="{00000000-0010-0000-F600-000016000000}" name="22" dataDxfId="4382"/>
    <tableColumn id="23" xr3:uid="{00000000-0010-0000-F600-000017000000}" name="23" dataDxfId="4381"/>
    <tableColumn id="24" xr3:uid="{00000000-0010-0000-F600-000018000000}" name="24" dataDxfId="4380"/>
    <tableColumn id="25" xr3:uid="{00000000-0010-0000-F600-000019000000}" name="25" dataDxfId="4379"/>
    <tableColumn id="26" xr3:uid="{00000000-0010-0000-F600-00001A000000}" name="26" dataDxfId="4378"/>
    <tableColumn id="27" xr3:uid="{00000000-0010-0000-F600-00001B000000}" name="27" dataDxfId="4377"/>
    <tableColumn id="28" xr3:uid="{00000000-0010-0000-F600-00001C000000}" name="28" dataDxfId="4376"/>
    <tableColumn id="29" xr3:uid="{00000000-0010-0000-F600-00001D000000}" name="29" dataDxfId="4375"/>
    <tableColumn id="30" xr3:uid="{00000000-0010-0000-F600-00001E000000}" name="30" dataDxfId="4374"/>
    <tableColumn id="31" xr3:uid="{00000000-0010-0000-F600-00001F000000}" name="31" dataDxfId="4373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F7000000}" name="Tabela1923455963223" displayName="Tabela1923455963223" ref="I247:AM257" totalsRowShown="0" headerRowDxfId="4404" dataDxfId="4405" headerRowBorderDxfId="8315">
  <autoFilter ref="I247:AM257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700-000001000000}" name="1" dataDxfId="4436"/>
    <tableColumn id="2" xr3:uid="{00000000-0010-0000-F700-000002000000}" name="2" dataDxfId="4435"/>
    <tableColumn id="3" xr3:uid="{00000000-0010-0000-F700-000003000000}" name="3" dataDxfId="4434"/>
    <tableColumn id="4" xr3:uid="{00000000-0010-0000-F700-000004000000}" name="4" dataDxfId="4433"/>
    <tableColumn id="5" xr3:uid="{00000000-0010-0000-F700-000005000000}" name="5" dataDxfId="4432"/>
    <tableColumn id="6" xr3:uid="{00000000-0010-0000-F700-000006000000}" name="6" dataDxfId="4431"/>
    <tableColumn id="7" xr3:uid="{00000000-0010-0000-F700-000007000000}" name="7" dataDxfId="4430"/>
    <tableColumn id="8" xr3:uid="{00000000-0010-0000-F700-000008000000}" name="8" dataDxfId="4429"/>
    <tableColumn id="9" xr3:uid="{00000000-0010-0000-F700-000009000000}" name="9" dataDxfId="4428"/>
    <tableColumn id="10" xr3:uid="{00000000-0010-0000-F700-00000A000000}" name="10" dataDxfId="4427"/>
    <tableColumn id="11" xr3:uid="{00000000-0010-0000-F700-00000B000000}" name="11" dataDxfId="4426"/>
    <tableColumn id="12" xr3:uid="{00000000-0010-0000-F700-00000C000000}" name="12" dataDxfId="4425"/>
    <tableColumn id="13" xr3:uid="{00000000-0010-0000-F700-00000D000000}" name="13" dataDxfId="4424"/>
    <tableColumn id="14" xr3:uid="{00000000-0010-0000-F700-00000E000000}" name="14" dataDxfId="4423"/>
    <tableColumn id="15" xr3:uid="{00000000-0010-0000-F700-00000F000000}" name="15" dataDxfId="4422"/>
    <tableColumn id="16" xr3:uid="{00000000-0010-0000-F700-000010000000}" name="16" dataDxfId="4421"/>
    <tableColumn id="17" xr3:uid="{00000000-0010-0000-F700-000011000000}" name="17" dataDxfId="4420"/>
    <tableColumn id="18" xr3:uid="{00000000-0010-0000-F700-000012000000}" name="18" dataDxfId="4419"/>
    <tableColumn id="19" xr3:uid="{00000000-0010-0000-F700-000013000000}" name="19" dataDxfId="4418"/>
    <tableColumn id="20" xr3:uid="{00000000-0010-0000-F700-000014000000}" name="20" dataDxfId="4417"/>
    <tableColumn id="21" xr3:uid="{00000000-0010-0000-F700-000015000000}" name="21" dataDxfId="4416"/>
    <tableColumn id="22" xr3:uid="{00000000-0010-0000-F700-000016000000}" name="22" dataDxfId="4415"/>
    <tableColumn id="23" xr3:uid="{00000000-0010-0000-F700-000017000000}" name="23" dataDxfId="4414"/>
    <tableColumn id="24" xr3:uid="{00000000-0010-0000-F700-000018000000}" name="24" dataDxfId="4413"/>
    <tableColumn id="25" xr3:uid="{00000000-0010-0000-F700-000019000000}" name="25" dataDxfId="4412"/>
    <tableColumn id="26" xr3:uid="{00000000-0010-0000-F700-00001A000000}" name="26" dataDxfId="4411"/>
    <tableColumn id="27" xr3:uid="{00000000-0010-0000-F700-00001B000000}" name="27" dataDxfId="4410"/>
    <tableColumn id="28" xr3:uid="{00000000-0010-0000-F700-00001C000000}" name="28" dataDxfId="4409"/>
    <tableColumn id="29" xr3:uid="{00000000-0010-0000-F700-00001D000000}" name="29" dataDxfId="4408"/>
    <tableColumn id="30" xr3:uid="{00000000-0010-0000-F700-00001E000000}" name="30" dataDxfId="4407"/>
    <tableColumn id="31" xr3:uid="{00000000-0010-0000-F700-00001F000000}" name="31" dataDxfId="4406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F8000000}" name="Tabela33064224" displayName="Tabela33064224" ref="I57:AM72" totalsRowShown="0" headerRowDxfId="4437" dataDxfId="4438">
  <autoFilter ref="I57:AM7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800-000001000000}" name="1" dataDxfId="4469"/>
    <tableColumn id="2" xr3:uid="{00000000-0010-0000-F800-000002000000}" name="2" dataDxfId="4468"/>
    <tableColumn id="3" xr3:uid="{00000000-0010-0000-F800-000003000000}" name="3" dataDxfId="4467"/>
    <tableColumn id="4" xr3:uid="{00000000-0010-0000-F800-000004000000}" name="4" dataDxfId="4466"/>
    <tableColumn id="5" xr3:uid="{00000000-0010-0000-F800-000005000000}" name="5" dataDxfId="4465"/>
    <tableColumn id="6" xr3:uid="{00000000-0010-0000-F800-000006000000}" name="6" dataDxfId="4464"/>
    <tableColumn id="7" xr3:uid="{00000000-0010-0000-F800-000007000000}" name="7" dataDxfId="4463"/>
    <tableColumn id="8" xr3:uid="{00000000-0010-0000-F800-000008000000}" name="8" dataDxfId="4462"/>
    <tableColumn id="9" xr3:uid="{00000000-0010-0000-F800-000009000000}" name="9" dataDxfId="4461"/>
    <tableColumn id="10" xr3:uid="{00000000-0010-0000-F800-00000A000000}" name="10" dataDxfId="4460"/>
    <tableColumn id="11" xr3:uid="{00000000-0010-0000-F800-00000B000000}" name="11" dataDxfId="4459"/>
    <tableColumn id="12" xr3:uid="{00000000-0010-0000-F800-00000C000000}" name="12" dataDxfId="4458"/>
    <tableColumn id="13" xr3:uid="{00000000-0010-0000-F800-00000D000000}" name="13" dataDxfId="4457"/>
    <tableColumn id="14" xr3:uid="{00000000-0010-0000-F800-00000E000000}" name="14" dataDxfId="4456"/>
    <tableColumn id="15" xr3:uid="{00000000-0010-0000-F800-00000F000000}" name="15" dataDxfId="4455"/>
    <tableColumn id="16" xr3:uid="{00000000-0010-0000-F800-000010000000}" name="16" dataDxfId="4454"/>
    <tableColumn id="17" xr3:uid="{00000000-0010-0000-F800-000011000000}" name="17" dataDxfId="4453"/>
    <tableColumn id="18" xr3:uid="{00000000-0010-0000-F800-000012000000}" name="18" dataDxfId="4452"/>
    <tableColumn id="19" xr3:uid="{00000000-0010-0000-F800-000013000000}" name="19" dataDxfId="4451"/>
    <tableColumn id="20" xr3:uid="{00000000-0010-0000-F800-000014000000}" name="20" dataDxfId="4450"/>
    <tableColumn id="21" xr3:uid="{00000000-0010-0000-F800-000015000000}" name="21" dataDxfId="4449"/>
    <tableColumn id="22" xr3:uid="{00000000-0010-0000-F800-000016000000}" name="22" dataDxfId="4448"/>
    <tableColumn id="23" xr3:uid="{00000000-0010-0000-F800-000017000000}" name="23" dataDxfId="4447"/>
    <tableColumn id="24" xr3:uid="{00000000-0010-0000-F800-000018000000}" name="24" dataDxfId="4446"/>
    <tableColumn id="25" xr3:uid="{00000000-0010-0000-F800-000019000000}" name="25" dataDxfId="4445"/>
    <tableColumn id="26" xr3:uid="{00000000-0010-0000-F800-00001A000000}" name="26" dataDxfId="4444"/>
    <tableColumn id="27" xr3:uid="{00000000-0010-0000-F800-00001B000000}" name="27" dataDxfId="4443"/>
    <tableColumn id="28" xr3:uid="{00000000-0010-0000-F800-00001C000000}" name="28" dataDxfId="4442"/>
    <tableColumn id="29" xr3:uid="{00000000-0010-0000-F800-00001D000000}" name="29" dataDxfId="4441"/>
    <tableColumn id="30" xr3:uid="{00000000-0010-0000-F800-00001E000000}" name="30" dataDxfId="4440"/>
    <tableColumn id="31" xr3:uid="{00000000-0010-0000-F800-00001F000000}" name="31" dataDxfId="4439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1A000000}" name="Transport3353" displayName="Transport3353" ref="B60:C69" headerRowCount="0" totalsRowShown="0" headerRowDxfId="8916" dataDxfId="8915">
  <tableColumns count="2">
    <tableColumn id="1" xr3:uid="{00000000-0010-0000-1A00-000001000000}" name="Kolumna1" dataDxfId="8914"/>
    <tableColumn id="2" xr3:uid="{00000000-0010-0000-1A00-000002000000}" name="Kolumna2" dataDxfId="8913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F9000000}" name="Jedzenie2225" displayName="Jedzenie2225" ref="B80:G89" headerRowCount="0" totalsRowShown="0" headerRowDxfId="8298">
  <tableColumns count="6">
    <tableColumn id="1" xr3:uid="{00000000-0010-0000-F900-000001000000}" name="Kategoria" dataDxfId="3210">
      <calculatedColumnFormula>'Wzorzec kategorii'!B36</calculatedColumnFormula>
    </tableColumn>
    <tableColumn id="2" xr3:uid="{00000000-0010-0000-F900-000002000000}" name="0" headerRowDxfId="8297" dataDxfId="3209" dataCellStyle="Walutowy"/>
    <tableColumn id="3" xr3:uid="{00000000-0010-0000-F900-000003000000}" name="02" headerRowDxfId="8296" dataDxfId="3208" dataCellStyle="Walutowy">
      <calculatedColumnFormula>SUM(Tabela330228[#This Row])</calculatedColumnFormula>
    </tableColumn>
    <tableColumn id="4" xr3:uid="{00000000-0010-0000-F900-000004000000}" name="Kolumna4" dataDxfId="3207" dataCellStyle="Walutowy">
      <calculatedColumnFormula>C80-D80</calculatedColumnFormula>
    </tableColumn>
    <tableColumn id="5" xr3:uid="{00000000-0010-0000-F900-000005000000}" name="Kolumna1" dataDxfId="3206" dataCellStyle="Procentowy">
      <calculatedColumnFormula>IFERROR(D80/C80,"")</calculatedColumnFormula>
    </tableColumn>
    <tableColumn id="6" xr3:uid="{00000000-0010-0000-F900-000006000000}" name="Kolumna2" dataDxfId="3205" dataCellStyle="Walutowy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FA000000}" name="Transport3226" displayName="Transport3226" ref="B104:G113" headerRowCount="0" totalsRowShown="0">
  <tableColumns count="6">
    <tableColumn id="1" xr3:uid="{00000000-0010-0000-FA00-000001000000}" name="Kolumna1" dataDxfId="3216">
      <calculatedColumnFormula>'Wzorzec kategorii'!B60</calculatedColumnFormula>
    </tableColumn>
    <tableColumn id="2" xr3:uid="{00000000-0010-0000-FA00-000002000000}" name="Kolumna2" dataDxfId="3215" dataCellStyle="Walutowy"/>
    <tableColumn id="3" xr3:uid="{00000000-0010-0000-FA00-000003000000}" name="Kolumna3" dataDxfId="3214" dataCellStyle="Walutowy">
      <calculatedColumnFormula>SUM(Tabela1942240[#This Row])</calculatedColumnFormula>
    </tableColumn>
    <tableColumn id="4" xr3:uid="{00000000-0010-0000-FA00-000004000000}" name="Kolumna4" dataDxfId="3213" dataCellStyle="Walutowy">
      <calculatedColumnFormula>C104-D104</calculatedColumnFormula>
    </tableColumn>
    <tableColumn id="5" xr3:uid="{00000000-0010-0000-FA00-000005000000}" name="Kolumna5" dataDxfId="3212" dataCellStyle="Procentowy">
      <calculatedColumnFormula>IFERROR(D104/C104,"")</calculatedColumnFormula>
    </tableColumn>
    <tableColumn id="6" xr3:uid="{00000000-0010-0000-FA00-000006000000}" name="Kolumna6" dataDxfId="3211" dataCellStyle="Walutowy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FB000000}" name="Przychody7" displayName="Przychody7" ref="B58:G72" headerRowCount="0" totalsRowShown="0" headerRowDxfId="8295">
  <tableColumns count="6">
    <tableColumn id="1" xr3:uid="{00000000-0010-0000-FB00-000001000000}" name="Kolumna1" dataDxfId="3222">
      <calculatedColumnFormula>'Wzorzec kategorii'!B15</calculatedColumnFormula>
    </tableColumn>
    <tableColumn id="2" xr3:uid="{00000000-0010-0000-FB00-000002000000}" name="Kolumna2" dataDxfId="3221" dataCellStyle="Walutowy"/>
    <tableColumn id="3" xr3:uid="{00000000-0010-0000-FB00-000003000000}" name="Kolumna3" dataDxfId="3220" dataCellStyle="Walutowy">
      <calculatedColumnFormula>SUM(Tabela33064256[#This Row])</calculatedColumnFormula>
    </tableColumn>
    <tableColumn id="4" xr3:uid="{00000000-0010-0000-FB00-000004000000}" name="Kolumna4" dataDxfId="3219" dataCellStyle="Walutowy">
      <calculatedColumnFormula>Przychody7[[#This Row],[Kolumna3]]-Przychody7[[#This Row],[Kolumna2]]</calculatedColumnFormula>
    </tableColumn>
    <tableColumn id="5" xr3:uid="{00000000-0010-0000-FB00-000005000000}" name="Kolumna5" dataDxfId="3218" dataCellStyle="Procentowy">
      <calculatedColumnFormula>IFERROR(D58/C58,"")</calculatedColumnFormula>
    </tableColumn>
    <tableColumn id="6" xr3:uid="{00000000-0010-0000-FB00-000006000000}" name="Kolumna6" dataDxfId="3217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FC000000}" name="Tabela330228" displayName="Tabela330228" ref="I79:AM89" totalsRowShown="0" headerRowDxfId="3223" dataDxfId="3224">
  <autoFilter ref="I79:AM89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C00-000001000000}" name="1" dataDxfId="3255"/>
    <tableColumn id="2" xr3:uid="{00000000-0010-0000-FC00-000002000000}" name="2" dataDxfId="3254"/>
    <tableColumn id="3" xr3:uid="{00000000-0010-0000-FC00-000003000000}" name="3" dataDxfId="3253"/>
    <tableColumn id="4" xr3:uid="{00000000-0010-0000-FC00-000004000000}" name="4" dataDxfId="3252"/>
    <tableColumn id="5" xr3:uid="{00000000-0010-0000-FC00-000005000000}" name="5" dataDxfId="3251"/>
    <tableColumn id="6" xr3:uid="{00000000-0010-0000-FC00-000006000000}" name="6" dataDxfId="3250"/>
    <tableColumn id="7" xr3:uid="{00000000-0010-0000-FC00-000007000000}" name="7" dataDxfId="3249"/>
    <tableColumn id="8" xr3:uid="{00000000-0010-0000-FC00-000008000000}" name="8" dataDxfId="3248"/>
    <tableColumn id="9" xr3:uid="{00000000-0010-0000-FC00-000009000000}" name="9" dataDxfId="3247"/>
    <tableColumn id="10" xr3:uid="{00000000-0010-0000-FC00-00000A000000}" name="10" dataDxfId="3246"/>
    <tableColumn id="11" xr3:uid="{00000000-0010-0000-FC00-00000B000000}" name="11" dataDxfId="3245"/>
    <tableColumn id="12" xr3:uid="{00000000-0010-0000-FC00-00000C000000}" name="12" dataDxfId="3244"/>
    <tableColumn id="13" xr3:uid="{00000000-0010-0000-FC00-00000D000000}" name="13" dataDxfId="3243"/>
    <tableColumn id="14" xr3:uid="{00000000-0010-0000-FC00-00000E000000}" name="14" dataDxfId="3242"/>
    <tableColumn id="15" xr3:uid="{00000000-0010-0000-FC00-00000F000000}" name="15" dataDxfId="3241"/>
    <tableColumn id="16" xr3:uid="{00000000-0010-0000-FC00-000010000000}" name="16" dataDxfId="3240"/>
    <tableColumn id="17" xr3:uid="{00000000-0010-0000-FC00-000011000000}" name="17" dataDxfId="3239"/>
    <tableColumn id="18" xr3:uid="{00000000-0010-0000-FC00-000012000000}" name="18" dataDxfId="3238"/>
    <tableColumn id="19" xr3:uid="{00000000-0010-0000-FC00-000013000000}" name="19" dataDxfId="3237"/>
    <tableColumn id="20" xr3:uid="{00000000-0010-0000-FC00-000014000000}" name="20" dataDxfId="3236"/>
    <tableColumn id="21" xr3:uid="{00000000-0010-0000-FC00-000015000000}" name="21" dataDxfId="3235"/>
    <tableColumn id="22" xr3:uid="{00000000-0010-0000-FC00-000016000000}" name="22" dataDxfId="3234"/>
    <tableColumn id="23" xr3:uid="{00000000-0010-0000-FC00-000017000000}" name="23" dataDxfId="3233"/>
    <tableColumn id="24" xr3:uid="{00000000-0010-0000-FC00-000018000000}" name="24" dataDxfId="3232"/>
    <tableColumn id="25" xr3:uid="{00000000-0010-0000-FC00-000019000000}" name="25" dataDxfId="3231"/>
    <tableColumn id="26" xr3:uid="{00000000-0010-0000-FC00-00001A000000}" name="26" dataDxfId="3230"/>
    <tableColumn id="27" xr3:uid="{00000000-0010-0000-FC00-00001B000000}" name="27" dataDxfId="3229"/>
    <tableColumn id="28" xr3:uid="{00000000-0010-0000-FC00-00001C000000}" name="28" dataDxfId="3228"/>
    <tableColumn id="29" xr3:uid="{00000000-0010-0000-FC00-00001D000000}" name="29" dataDxfId="3227"/>
    <tableColumn id="30" xr3:uid="{00000000-0010-0000-FC00-00001E000000}" name="30" dataDxfId="3226"/>
    <tableColumn id="31" xr3:uid="{00000000-0010-0000-FC00-00001F000000}" name="31" dataDxfId="3225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FD000000}" name="Tabela431229" displayName="Tabela431229" ref="B92:G101" headerRowCount="0" totalsRowShown="0" headerRowDxfId="8294">
  <tableColumns count="6">
    <tableColumn id="1" xr3:uid="{00000000-0010-0000-FD00-000001000000}" name="Kolumna1" dataDxfId="3261">
      <calculatedColumnFormula>'Wzorzec kategorii'!B48</calculatedColumnFormula>
    </tableColumn>
    <tableColumn id="2" xr3:uid="{00000000-0010-0000-FD00-000002000000}" name="Kolumna2" headerRowDxfId="8293" dataDxfId="3260" dataCellStyle="Walutowy"/>
    <tableColumn id="3" xr3:uid="{00000000-0010-0000-FD00-000003000000}" name="Kolumna3" headerRowDxfId="8292" dataDxfId="3259" dataCellStyle="Walutowy">
      <calculatedColumnFormula>SUM(Tabela1841239[#This Row])</calculatedColumnFormula>
    </tableColumn>
    <tableColumn id="4" xr3:uid="{00000000-0010-0000-FD00-000004000000}" name="Kolumna4" headerRowDxfId="8291" dataDxfId="3258" dataCellStyle="Walutowy">
      <calculatedColumnFormula>C92-D92</calculatedColumnFormula>
    </tableColumn>
    <tableColumn id="5" xr3:uid="{00000000-0010-0000-FD00-000005000000}" name="Kolumna5" headerRowDxfId="8290" dataDxfId="3257" dataCellStyle="Procentowy">
      <calculatedColumnFormula>IFERROR(D92/C92,"")</calculatedColumnFormula>
    </tableColumn>
    <tableColumn id="6" xr3:uid="{00000000-0010-0000-FD00-000006000000}" name="Kolumna6" headerRowDxfId="8289" dataDxfId="3256" dataCellStyle="Walutowy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FE000000}" name="Tabela832230" displayName="Tabela832230" ref="B116:G125" headerRowCount="0" totalsRowShown="0">
  <tableColumns count="6">
    <tableColumn id="1" xr3:uid="{00000000-0010-0000-FE00-000001000000}" name="Kolumna1" headerRowDxfId="8288" dataDxfId="3267">
      <calculatedColumnFormula>'Wzorzec kategorii'!B72</calculatedColumnFormula>
    </tableColumn>
    <tableColumn id="2" xr3:uid="{00000000-0010-0000-FE00-000002000000}" name="Kolumna2" dataDxfId="3266" dataCellStyle="Walutowy"/>
    <tableColumn id="3" xr3:uid="{00000000-0010-0000-FE00-000003000000}" name="Kolumna3" dataDxfId="3265" dataCellStyle="Walutowy">
      <calculatedColumnFormula>SUM(Tabela192143241[#This Row])</calculatedColumnFormula>
    </tableColumn>
    <tableColumn id="4" xr3:uid="{00000000-0010-0000-FE00-000004000000}" name="Kolumna4" dataDxfId="3264" dataCellStyle="Walutowy">
      <calculatedColumnFormula>C116-D116</calculatedColumnFormula>
    </tableColumn>
    <tableColumn id="5" xr3:uid="{00000000-0010-0000-FE00-000005000000}" name="Kolumna5" dataDxfId="3263" dataCellStyle="Procentowy">
      <calculatedColumnFormula>IFERROR(D116/C116,"")</calculatedColumnFormula>
    </tableColumn>
    <tableColumn id="6" xr3:uid="{00000000-0010-0000-FE00-000006000000}" name="Kolumna6" dataDxfId="3262" dataCellStyle="Walutowy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FF000000}" name="Tabela933231" displayName="Tabela933231" ref="B128:G137" headerRowCount="0" totalsRowShown="0">
  <tableColumns count="6">
    <tableColumn id="1" xr3:uid="{00000000-0010-0000-FF00-000001000000}" name="Kolumna1" headerRowDxfId="8287" dataDxfId="3273">
      <calculatedColumnFormula>'Wzorzec kategorii'!B84</calculatedColumnFormula>
    </tableColumn>
    <tableColumn id="2" xr3:uid="{00000000-0010-0000-FF00-000002000000}" name="Kolumna2" dataDxfId="3272" dataCellStyle="Walutowy"/>
    <tableColumn id="3" xr3:uid="{00000000-0010-0000-FF00-000003000000}" name="Kolumna3" dataDxfId="3271" dataCellStyle="Walutowy">
      <calculatedColumnFormula>SUM(Tabela19212547245[#This Row])</calculatedColumnFormula>
    </tableColumn>
    <tableColumn id="4" xr3:uid="{00000000-0010-0000-FF00-000004000000}" name="Kolumna4" dataDxfId="3270" dataCellStyle="Walutowy">
      <calculatedColumnFormula>C128-D128</calculatedColumnFormula>
    </tableColumn>
    <tableColumn id="5" xr3:uid="{00000000-0010-0000-FF00-000005000000}" name="Kolumna5" dataDxfId="3269" dataCellStyle="Procentowy">
      <calculatedColumnFormula>IFERROR(D128/C128,"")</calculatedColumnFormula>
    </tableColumn>
    <tableColumn id="6" xr3:uid="{00000000-0010-0000-FF00-000006000000}" name="Kolumna6" dataDxfId="3268" dataCellStyle="Walutowy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00010000}" name="Tabela1034232" displayName="Tabela1034232" ref="B140:G149" headerRowCount="0" totalsRowShown="0">
  <tableColumns count="6">
    <tableColumn id="1" xr3:uid="{00000000-0010-0000-0001-000001000000}" name="Kolumna1" headerRowDxfId="8286" dataDxfId="3279">
      <calculatedColumnFormula>'Wzorzec kategorii'!B96</calculatedColumnFormula>
    </tableColumn>
    <tableColumn id="2" xr3:uid="{00000000-0010-0000-0001-000002000000}" name="Kolumna2" dataDxfId="3278" dataCellStyle="Walutowy"/>
    <tableColumn id="3" xr3:uid="{00000000-0010-0000-0001-000003000000}" name="Kolumna3" dataDxfId="3277" dataCellStyle="Walutowy">
      <calculatedColumnFormula>SUM(Tabela19212446244[#This Row])</calculatedColumnFormula>
    </tableColumn>
    <tableColumn id="4" xr3:uid="{00000000-0010-0000-0001-000004000000}" name="Kolumna4" dataDxfId="3276" dataCellStyle="Walutowy">
      <calculatedColumnFormula>C140-D140</calculatedColumnFormula>
    </tableColumn>
    <tableColumn id="5" xr3:uid="{00000000-0010-0000-0001-000005000000}" name="Kolumna5" dataDxfId="3275" dataCellStyle="Procentowy">
      <calculatedColumnFormula>IFERROR(D140/C140,"")</calculatedColumnFormula>
    </tableColumn>
    <tableColumn id="6" xr3:uid="{00000000-0010-0000-0001-000006000000}" name="Kolumna6" dataDxfId="3274" dataCellStyle="Walutowy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01010000}" name="Tabela1135233" displayName="Tabela1135233" ref="B152:G161" headerRowCount="0" totalsRowShown="0">
  <tableColumns count="6">
    <tableColumn id="1" xr3:uid="{00000000-0010-0000-0101-000001000000}" name="Kolumna1" dataDxfId="3285">
      <calculatedColumnFormula>'Wzorzec kategorii'!B108</calculatedColumnFormula>
    </tableColumn>
    <tableColumn id="2" xr3:uid="{00000000-0010-0000-0101-000002000000}" name="Kolumna2" dataDxfId="3284" dataCellStyle="Walutowy"/>
    <tableColumn id="3" xr3:uid="{00000000-0010-0000-0101-000003000000}" name="Kolumna3" dataDxfId="3283" dataCellStyle="Walutowy">
      <calculatedColumnFormula>SUM(Tabela192244242[#This Row])</calculatedColumnFormula>
    </tableColumn>
    <tableColumn id="4" xr3:uid="{00000000-0010-0000-0101-000004000000}" name="Kolumna4" dataDxfId="3282" dataCellStyle="Walutowy">
      <calculatedColumnFormula>C152-D152</calculatedColumnFormula>
    </tableColumn>
    <tableColumn id="5" xr3:uid="{00000000-0010-0000-0101-000005000000}" name="Kolumna5" dataDxfId="3281" dataCellStyle="Procentowy">
      <calculatedColumnFormula>IFERROR(D152/C152,"")</calculatedColumnFormula>
    </tableColumn>
    <tableColumn id="6" xr3:uid="{00000000-0010-0000-0101-000006000000}" name="Kolumna6" dataDxfId="3280" dataCellStyle="Walutowy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02010000}" name="Tabela1236234" displayName="Tabela1236234" ref="B164:G173" headerRowCount="0" totalsRowShown="0">
  <tableColumns count="6">
    <tableColumn id="1" xr3:uid="{00000000-0010-0000-0201-000001000000}" name="Kolumna1" dataDxfId="3291">
      <calculatedColumnFormula>'Wzorzec kategorii'!B120</calculatedColumnFormula>
    </tableColumn>
    <tableColumn id="2" xr3:uid="{00000000-0010-0000-0201-000002000000}" name="Kolumna2" dataDxfId="3290" dataCellStyle="Walutowy"/>
    <tableColumn id="3" xr3:uid="{00000000-0010-0000-0201-000003000000}" name="Kolumna3" dataDxfId="3289" dataCellStyle="Walutowy">
      <calculatedColumnFormula>SUM(Tabela2548246[#This Row])</calculatedColumnFormula>
    </tableColumn>
    <tableColumn id="4" xr3:uid="{00000000-0010-0000-0201-000004000000}" name="Kolumna4" dataDxfId="3288" dataCellStyle="Walutowy">
      <calculatedColumnFormula>C164-D164</calculatedColumnFormula>
    </tableColumn>
    <tableColumn id="5" xr3:uid="{00000000-0010-0000-0201-000005000000}" name="Kolumna5" dataDxfId="3287" dataCellStyle="Procentowy">
      <calculatedColumnFormula>IFERROR(D164/C164,"")</calculatedColumnFormula>
    </tableColumn>
    <tableColumn id="6" xr3:uid="{00000000-0010-0000-0201-000006000000}" name="Kolumna6" dataDxfId="3286" dataCellStyle="Walutowy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B000000}" name="Tabela718354" displayName="Tabela718354" ref="B15:C29" headerRowCount="0" totalsRowShown="0" headerRowDxfId="8912" dataDxfId="8911">
  <tableColumns count="2">
    <tableColumn id="1" xr3:uid="{00000000-0010-0000-1B00-000001000000}" name="Kolumna1" dataDxfId="8910"/>
    <tableColumn id="2" xr3:uid="{00000000-0010-0000-1B00-000002000000}" name="Kolumna2" headerRowDxfId="8909" dataDxfId="8908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03010000}" name="Tabela1337235" displayName="Tabela1337235" ref="B176:G185" headerRowCount="0" totalsRowShown="0">
  <tableColumns count="6">
    <tableColumn id="1" xr3:uid="{00000000-0010-0000-0301-000001000000}" name="Kolumna1" dataDxfId="3297">
      <calculatedColumnFormula>'Wzorzec kategorii'!B132</calculatedColumnFormula>
    </tableColumn>
    <tableColumn id="2" xr3:uid="{00000000-0010-0000-0301-000002000000}" name="Kolumna2" dataDxfId="3296" dataCellStyle="Walutowy"/>
    <tableColumn id="3" xr3:uid="{00000000-0010-0000-0301-000003000000}" name="Kolumna3" dataDxfId="3295" dataCellStyle="Walutowy">
      <calculatedColumnFormula>SUM(Tabela2649247[#This Row])</calculatedColumnFormula>
    </tableColumn>
    <tableColumn id="4" xr3:uid="{00000000-0010-0000-0301-000004000000}" name="Kolumna4" dataDxfId="3294" dataCellStyle="Walutowy">
      <calculatedColumnFormula>C176-D176</calculatedColumnFormula>
    </tableColumn>
    <tableColumn id="5" xr3:uid="{00000000-0010-0000-0301-000005000000}" name="Kolumna5" dataDxfId="3293" dataCellStyle="Procentowy">
      <calculatedColumnFormula>IFERROR(D176/C176,"")</calculatedColumnFormula>
    </tableColumn>
    <tableColumn id="6" xr3:uid="{00000000-0010-0000-0301-000006000000}" name="Kolumna6" dataDxfId="3292" dataCellStyle="Walutowy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04010000}" name="Tabela1438236" displayName="Tabela1438236" ref="B188:G197" headerRowCount="0" totalsRowShown="0">
  <tableColumns count="6">
    <tableColumn id="1" xr3:uid="{00000000-0010-0000-0401-000001000000}" name="Kolumna1" dataDxfId="3303">
      <calculatedColumnFormula>'Wzorzec kategorii'!B144</calculatedColumnFormula>
    </tableColumn>
    <tableColumn id="2" xr3:uid="{00000000-0010-0000-0401-000002000000}" name="Kolumna2" dataDxfId="3302" dataCellStyle="Walutowy"/>
    <tableColumn id="3" xr3:uid="{00000000-0010-0000-0401-000003000000}" name="Kolumna3" dataDxfId="3301" dataCellStyle="Walutowy">
      <calculatedColumnFormula>SUM(Tabela2750248[#This Row])</calculatedColumnFormula>
    </tableColumn>
    <tableColumn id="4" xr3:uid="{00000000-0010-0000-0401-000004000000}" name="Kolumna4" dataDxfId="3300" dataCellStyle="Walutowy">
      <calculatedColumnFormula>C188-D188</calculatedColumnFormula>
    </tableColumn>
    <tableColumn id="5" xr3:uid="{00000000-0010-0000-0401-000005000000}" name="Kolumna5" dataDxfId="3299" dataCellStyle="Procentowy">
      <calculatedColumnFormula>IFERROR(D188/C188,"")</calculatedColumnFormula>
    </tableColumn>
    <tableColumn id="6" xr3:uid="{00000000-0010-0000-0401-000006000000}" name="Kolumna6" dataDxfId="3298" dataCellStyle="Walutowy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05010000}" name="Tabela1539237" displayName="Tabela1539237" ref="B200:G209" headerRowCount="0" totalsRowShown="0">
  <tableColumns count="6">
    <tableColumn id="1" xr3:uid="{00000000-0010-0000-0501-000001000000}" name="Kolumna1" dataDxfId="3309">
      <calculatedColumnFormula>'Wzorzec kategorii'!B156</calculatedColumnFormula>
    </tableColumn>
    <tableColumn id="2" xr3:uid="{00000000-0010-0000-0501-000002000000}" name="Kolumna2" dataDxfId="3308" dataCellStyle="Walutowy"/>
    <tableColumn id="3" xr3:uid="{00000000-0010-0000-0501-000003000000}" name="Kolumna3" dataDxfId="3307" dataCellStyle="Walutowy">
      <calculatedColumnFormula>SUM(Tabela2851249[#This Row])</calculatedColumnFormula>
    </tableColumn>
    <tableColumn id="4" xr3:uid="{00000000-0010-0000-0501-000004000000}" name="Kolumna4" dataDxfId="3306" dataCellStyle="Walutowy">
      <calculatedColumnFormula>C200-D200</calculatedColumnFormula>
    </tableColumn>
    <tableColumn id="5" xr3:uid="{00000000-0010-0000-0501-000005000000}" name="Kolumna5" dataDxfId="3305" dataCellStyle="Procentowy">
      <calculatedColumnFormula>IFERROR(D200/C200,"")</calculatedColumnFormula>
    </tableColumn>
    <tableColumn id="6" xr3:uid="{00000000-0010-0000-0501-000006000000}" name="Kolumna6" dataDxfId="3304" dataCellStyle="Walutowy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06010000}" name="Tabela1640238" displayName="Tabela1640238" ref="B212:G221" headerRowCount="0" totalsRowShown="0">
  <tableColumns count="6">
    <tableColumn id="1" xr3:uid="{00000000-0010-0000-0601-000001000000}" name="Kolumna1" dataDxfId="3315">
      <calculatedColumnFormula>'Wzorzec kategorii'!B168</calculatedColumnFormula>
    </tableColumn>
    <tableColumn id="2" xr3:uid="{00000000-0010-0000-0601-000002000000}" name="Kolumna2" dataDxfId="3314" dataCellStyle="Walutowy"/>
    <tableColumn id="3" xr3:uid="{00000000-0010-0000-0601-000003000000}" name="Kolumna3" dataDxfId="3313" dataCellStyle="Walutowy">
      <calculatedColumnFormula>SUM(Tabela192345243[#This Row])</calculatedColumnFormula>
    </tableColumn>
    <tableColumn id="4" xr3:uid="{00000000-0010-0000-0601-000004000000}" name="Kolumna4" dataDxfId="3312" dataCellStyle="Walutowy">
      <calculatedColumnFormula>C212-D212</calculatedColumnFormula>
    </tableColumn>
    <tableColumn id="5" xr3:uid="{00000000-0010-0000-0601-000005000000}" name="Kolumna5" dataDxfId="3311" dataCellStyle="Procentowy">
      <calculatedColumnFormula>IFERROR(D212/C212,"")</calculatedColumnFormula>
    </tableColumn>
    <tableColumn id="6" xr3:uid="{00000000-0010-0000-0601-000006000000}" name="Kolumna6" dataDxfId="3310" dataCellStyle="Walutowy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7010000}" name="Tabela1841239" displayName="Tabela1841239" ref="I91:AM101" totalsRowShown="0" headerRowDxfId="3316" dataDxfId="3317" headerRowBorderDxfId="8285">
  <autoFilter ref="I91:AM101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701-000001000000}" name="1" dataDxfId="3348"/>
    <tableColumn id="2" xr3:uid="{00000000-0010-0000-0701-000002000000}" name="2" dataDxfId="3347"/>
    <tableColumn id="3" xr3:uid="{00000000-0010-0000-0701-000003000000}" name="3" dataDxfId="3346"/>
    <tableColumn id="4" xr3:uid="{00000000-0010-0000-0701-000004000000}" name="4" dataDxfId="3345"/>
    <tableColumn id="5" xr3:uid="{00000000-0010-0000-0701-000005000000}" name="5" dataDxfId="3344"/>
    <tableColumn id="6" xr3:uid="{00000000-0010-0000-0701-000006000000}" name="6" dataDxfId="3343"/>
    <tableColumn id="7" xr3:uid="{00000000-0010-0000-0701-000007000000}" name="7" dataDxfId="3342"/>
    <tableColumn id="8" xr3:uid="{00000000-0010-0000-0701-000008000000}" name="8" dataDxfId="3341"/>
    <tableColumn id="9" xr3:uid="{00000000-0010-0000-0701-000009000000}" name="9" dataDxfId="3340"/>
    <tableColumn id="10" xr3:uid="{00000000-0010-0000-0701-00000A000000}" name="10" dataDxfId="3339"/>
    <tableColumn id="11" xr3:uid="{00000000-0010-0000-0701-00000B000000}" name="11" dataDxfId="3338"/>
    <tableColumn id="12" xr3:uid="{00000000-0010-0000-0701-00000C000000}" name="12" dataDxfId="3337"/>
    <tableColumn id="13" xr3:uid="{00000000-0010-0000-0701-00000D000000}" name="13" dataDxfId="3336"/>
    <tableColumn id="14" xr3:uid="{00000000-0010-0000-0701-00000E000000}" name="14" dataDxfId="3335"/>
    <tableColumn id="15" xr3:uid="{00000000-0010-0000-0701-00000F000000}" name="15" dataDxfId="3334"/>
    <tableColumn id="16" xr3:uid="{00000000-0010-0000-0701-000010000000}" name="16" dataDxfId="3333"/>
    <tableColumn id="17" xr3:uid="{00000000-0010-0000-0701-000011000000}" name="17" dataDxfId="3332"/>
    <tableColumn id="18" xr3:uid="{00000000-0010-0000-0701-000012000000}" name="18" dataDxfId="3331"/>
    <tableColumn id="19" xr3:uid="{00000000-0010-0000-0701-000013000000}" name="19" dataDxfId="3330"/>
    <tableColumn id="20" xr3:uid="{00000000-0010-0000-0701-000014000000}" name="20" dataDxfId="3329"/>
    <tableColumn id="21" xr3:uid="{00000000-0010-0000-0701-000015000000}" name="21" dataDxfId="3328"/>
    <tableColumn id="22" xr3:uid="{00000000-0010-0000-0701-000016000000}" name="22" dataDxfId="3327"/>
    <tableColumn id="23" xr3:uid="{00000000-0010-0000-0701-000017000000}" name="23" dataDxfId="3326"/>
    <tableColumn id="24" xr3:uid="{00000000-0010-0000-0701-000018000000}" name="24" dataDxfId="3325"/>
    <tableColumn id="25" xr3:uid="{00000000-0010-0000-0701-000019000000}" name="25" dataDxfId="3324"/>
    <tableColumn id="26" xr3:uid="{00000000-0010-0000-0701-00001A000000}" name="26" dataDxfId="3323"/>
    <tableColumn id="27" xr3:uid="{00000000-0010-0000-0701-00001B000000}" name="27" dataDxfId="3322"/>
    <tableColumn id="28" xr3:uid="{00000000-0010-0000-0701-00001C000000}" name="28" dataDxfId="3321"/>
    <tableColumn id="29" xr3:uid="{00000000-0010-0000-0701-00001D000000}" name="29" dataDxfId="3320"/>
    <tableColumn id="30" xr3:uid="{00000000-0010-0000-0701-00001E000000}" name="30" dataDxfId="3319"/>
    <tableColumn id="31" xr3:uid="{00000000-0010-0000-0701-00001F000000}" name="31" dataDxfId="3318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8010000}" name="Tabela1942240" displayName="Tabela1942240" ref="I103:AM113" totalsRowShown="0" headerRowDxfId="3349" dataDxfId="3350" headerRowBorderDxfId="8284">
  <autoFilter ref="I103:AM113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801-000001000000}" name="1" dataDxfId="3381"/>
    <tableColumn id="2" xr3:uid="{00000000-0010-0000-0801-000002000000}" name="2" dataDxfId="3380"/>
    <tableColumn id="3" xr3:uid="{00000000-0010-0000-0801-000003000000}" name="3" dataDxfId="3379"/>
    <tableColumn id="4" xr3:uid="{00000000-0010-0000-0801-000004000000}" name="4" dataDxfId="3378"/>
    <tableColumn id="5" xr3:uid="{00000000-0010-0000-0801-000005000000}" name="5" dataDxfId="3377"/>
    <tableColumn id="6" xr3:uid="{00000000-0010-0000-0801-000006000000}" name="6" dataDxfId="3376"/>
    <tableColumn id="7" xr3:uid="{00000000-0010-0000-0801-000007000000}" name="7" dataDxfId="3375"/>
    <tableColumn id="8" xr3:uid="{00000000-0010-0000-0801-000008000000}" name="8" dataDxfId="3374"/>
    <tableColumn id="9" xr3:uid="{00000000-0010-0000-0801-000009000000}" name="9" dataDxfId="3373"/>
    <tableColumn id="10" xr3:uid="{00000000-0010-0000-0801-00000A000000}" name="10" dataDxfId="3372"/>
    <tableColumn id="11" xr3:uid="{00000000-0010-0000-0801-00000B000000}" name="11" dataDxfId="3371"/>
    <tableColumn id="12" xr3:uid="{00000000-0010-0000-0801-00000C000000}" name="12" dataDxfId="3370"/>
    <tableColumn id="13" xr3:uid="{00000000-0010-0000-0801-00000D000000}" name="13" dataDxfId="3369"/>
    <tableColumn id="14" xr3:uid="{00000000-0010-0000-0801-00000E000000}" name="14" dataDxfId="3368"/>
    <tableColumn id="15" xr3:uid="{00000000-0010-0000-0801-00000F000000}" name="15" dataDxfId="3367"/>
    <tableColumn id="16" xr3:uid="{00000000-0010-0000-0801-000010000000}" name="16" dataDxfId="3366"/>
    <tableColumn id="17" xr3:uid="{00000000-0010-0000-0801-000011000000}" name="17" dataDxfId="3365"/>
    <tableColumn id="18" xr3:uid="{00000000-0010-0000-0801-000012000000}" name="18" dataDxfId="3364"/>
    <tableColumn id="19" xr3:uid="{00000000-0010-0000-0801-000013000000}" name="19" dataDxfId="3363"/>
    <tableColumn id="20" xr3:uid="{00000000-0010-0000-0801-000014000000}" name="20" dataDxfId="3362"/>
    <tableColumn id="21" xr3:uid="{00000000-0010-0000-0801-000015000000}" name="21" dataDxfId="3361"/>
    <tableColumn id="22" xr3:uid="{00000000-0010-0000-0801-000016000000}" name="22" dataDxfId="3360"/>
    <tableColumn id="23" xr3:uid="{00000000-0010-0000-0801-000017000000}" name="23" dataDxfId="3359"/>
    <tableColumn id="24" xr3:uid="{00000000-0010-0000-0801-000018000000}" name="24" dataDxfId="3358"/>
    <tableColumn id="25" xr3:uid="{00000000-0010-0000-0801-000019000000}" name="25" dataDxfId="3357"/>
    <tableColumn id="26" xr3:uid="{00000000-0010-0000-0801-00001A000000}" name="26" dataDxfId="3356"/>
    <tableColumn id="27" xr3:uid="{00000000-0010-0000-0801-00001B000000}" name="27" dataDxfId="3355"/>
    <tableColumn id="28" xr3:uid="{00000000-0010-0000-0801-00001C000000}" name="28" dataDxfId="3354"/>
    <tableColumn id="29" xr3:uid="{00000000-0010-0000-0801-00001D000000}" name="29" dataDxfId="3353"/>
    <tableColumn id="30" xr3:uid="{00000000-0010-0000-0801-00001E000000}" name="30" dataDxfId="3352"/>
    <tableColumn id="31" xr3:uid="{00000000-0010-0000-0801-00001F000000}" name="31" dataDxfId="3351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9010000}" name="Tabela192143241" displayName="Tabela192143241" ref="I115:AM125" totalsRowShown="0" headerRowDxfId="3382" dataDxfId="3383" headerRowBorderDxfId="8283">
  <autoFilter ref="I115:AM125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901-000001000000}" name="1" dataDxfId="3414"/>
    <tableColumn id="2" xr3:uid="{00000000-0010-0000-0901-000002000000}" name="2" dataDxfId="3413"/>
    <tableColumn id="3" xr3:uid="{00000000-0010-0000-0901-000003000000}" name="3" dataDxfId="3412"/>
    <tableColumn id="4" xr3:uid="{00000000-0010-0000-0901-000004000000}" name="4" dataDxfId="3411"/>
    <tableColumn id="5" xr3:uid="{00000000-0010-0000-0901-000005000000}" name="5" dataDxfId="3410"/>
    <tableColumn id="6" xr3:uid="{00000000-0010-0000-0901-000006000000}" name="6" dataDxfId="3409"/>
    <tableColumn id="7" xr3:uid="{00000000-0010-0000-0901-000007000000}" name="7" dataDxfId="3408"/>
    <tableColumn id="8" xr3:uid="{00000000-0010-0000-0901-000008000000}" name="8" dataDxfId="3407"/>
    <tableColumn id="9" xr3:uid="{00000000-0010-0000-0901-000009000000}" name="9" dataDxfId="3406"/>
    <tableColumn id="10" xr3:uid="{00000000-0010-0000-0901-00000A000000}" name="10" dataDxfId="3405"/>
    <tableColumn id="11" xr3:uid="{00000000-0010-0000-0901-00000B000000}" name="11" dataDxfId="3404"/>
    <tableColumn id="12" xr3:uid="{00000000-0010-0000-0901-00000C000000}" name="12" dataDxfId="3403"/>
    <tableColumn id="13" xr3:uid="{00000000-0010-0000-0901-00000D000000}" name="13" dataDxfId="3402"/>
    <tableColumn id="14" xr3:uid="{00000000-0010-0000-0901-00000E000000}" name="14" dataDxfId="3401"/>
    <tableColumn id="15" xr3:uid="{00000000-0010-0000-0901-00000F000000}" name="15" dataDxfId="3400"/>
    <tableColumn id="16" xr3:uid="{00000000-0010-0000-0901-000010000000}" name="16" dataDxfId="3399"/>
    <tableColumn id="17" xr3:uid="{00000000-0010-0000-0901-000011000000}" name="17" dataDxfId="3398"/>
    <tableColumn id="18" xr3:uid="{00000000-0010-0000-0901-000012000000}" name="18" dataDxfId="3397"/>
    <tableColumn id="19" xr3:uid="{00000000-0010-0000-0901-000013000000}" name="19" dataDxfId="3396"/>
    <tableColumn id="20" xr3:uid="{00000000-0010-0000-0901-000014000000}" name="20" dataDxfId="3395"/>
    <tableColumn id="21" xr3:uid="{00000000-0010-0000-0901-000015000000}" name="21" dataDxfId="3394"/>
    <tableColumn id="22" xr3:uid="{00000000-0010-0000-0901-000016000000}" name="22" dataDxfId="3393"/>
    <tableColumn id="23" xr3:uid="{00000000-0010-0000-0901-000017000000}" name="23" dataDxfId="3392"/>
    <tableColumn id="24" xr3:uid="{00000000-0010-0000-0901-000018000000}" name="24" dataDxfId="3391"/>
    <tableColumn id="25" xr3:uid="{00000000-0010-0000-0901-000019000000}" name="25" dataDxfId="3390"/>
    <tableColumn id="26" xr3:uid="{00000000-0010-0000-0901-00001A000000}" name="26" dataDxfId="3389"/>
    <tableColumn id="27" xr3:uid="{00000000-0010-0000-0901-00001B000000}" name="27" dataDxfId="3388"/>
    <tableColumn id="28" xr3:uid="{00000000-0010-0000-0901-00001C000000}" name="28" dataDxfId="3387"/>
    <tableColumn id="29" xr3:uid="{00000000-0010-0000-0901-00001D000000}" name="29" dataDxfId="3386"/>
    <tableColumn id="30" xr3:uid="{00000000-0010-0000-0901-00001E000000}" name="30" dataDxfId="3385"/>
    <tableColumn id="31" xr3:uid="{00000000-0010-0000-0901-00001F000000}" name="31" dataDxfId="3384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A010000}" name="Tabela192244242" displayName="Tabela192244242" ref="I151:AM161" totalsRowShown="0" headerRowDxfId="3415" dataDxfId="3416" headerRowBorderDxfId="8282">
  <autoFilter ref="I151:AM161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A01-000001000000}" name="1" dataDxfId="3447"/>
    <tableColumn id="2" xr3:uid="{00000000-0010-0000-0A01-000002000000}" name="2" dataDxfId="3446"/>
    <tableColumn id="3" xr3:uid="{00000000-0010-0000-0A01-000003000000}" name="3" dataDxfId="3445"/>
    <tableColumn id="4" xr3:uid="{00000000-0010-0000-0A01-000004000000}" name="4" dataDxfId="3444"/>
    <tableColumn id="5" xr3:uid="{00000000-0010-0000-0A01-000005000000}" name="5" dataDxfId="3443"/>
    <tableColumn id="6" xr3:uid="{00000000-0010-0000-0A01-000006000000}" name="6" dataDxfId="3442"/>
    <tableColumn id="7" xr3:uid="{00000000-0010-0000-0A01-000007000000}" name="7" dataDxfId="3441"/>
    <tableColumn id="8" xr3:uid="{00000000-0010-0000-0A01-000008000000}" name="8" dataDxfId="3440"/>
    <tableColumn id="9" xr3:uid="{00000000-0010-0000-0A01-000009000000}" name="9" dataDxfId="3439"/>
    <tableColumn id="10" xr3:uid="{00000000-0010-0000-0A01-00000A000000}" name="10" dataDxfId="3438"/>
    <tableColumn id="11" xr3:uid="{00000000-0010-0000-0A01-00000B000000}" name="11" dataDxfId="3437"/>
    <tableColumn id="12" xr3:uid="{00000000-0010-0000-0A01-00000C000000}" name="12" dataDxfId="3436"/>
    <tableColumn id="13" xr3:uid="{00000000-0010-0000-0A01-00000D000000}" name="13" dataDxfId="3435"/>
    <tableColumn id="14" xr3:uid="{00000000-0010-0000-0A01-00000E000000}" name="14" dataDxfId="3434"/>
    <tableColumn id="15" xr3:uid="{00000000-0010-0000-0A01-00000F000000}" name="15" dataDxfId="3433"/>
    <tableColumn id="16" xr3:uid="{00000000-0010-0000-0A01-000010000000}" name="16" dataDxfId="3432"/>
    <tableColumn id="17" xr3:uid="{00000000-0010-0000-0A01-000011000000}" name="17" dataDxfId="3431"/>
    <tableColumn id="18" xr3:uid="{00000000-0010-0000-0A01-000012000000}" name="18" dataDxfId="3430"/>
    <tableColumn id="19" xr3:uid="{00000000-0010-0000-0A01-000013000000}" name="19" dataDxfId="3429"/>
    <tableColumn id="20" xr3:uid="{00000000-0010-0000-0A01-000014000000}" name="20" dataDxfId="3428"/>
    <tableColumn id="21" xr3:uid="{00000000-0010-0000-0A01-000015000000}" name="21" dataDxfId="3427"/>
    <tableColumn id="22" xr3:uid="{00000000-0010-0000-0A01-000016000000}" name="22" dataDxfId="3426"/>
    <tableColumn id="23" xr3:uid="{00000000-0010-0000-0A01-000017000000}" name="23" dataDxfId="3425"/>
    <tableColumn id="24" xr3:uid="{00000000-0010-0000-0A01-000018000000}" name="24" dataDxfId="3424"/>
    <tableColumn id="25" xr3:uid="{00000000-0010-0000-0A01-000019000000}" name="25" dataDxfId="3423"/>
    <tableColumn id="26" xr3:uid="{00000000-0010-0000-0A01-00001A000000}" name="26" dataDxfId="3422"/>
    <tableColumn id="27" xr3:uid="{00000000-0010-0000-0A01-00001B000000}" name="27" dataDxfId="3421"/>
    <tableColumn id="28" xr3:uid="{00000000-0010-0000-0A01-00001C000000}" name="28" dataDxfId="3420"/>
    <tableColumn id="29" xr3:uid="{00000000-0010-0000-0A01-00001D000000}" name="29" dataDxfId="3419"/>
    <tableColumn id="30" xr3:uid="{00000000-0010-0000-0A01-00001E000000}" name="30" dataDxfId="3418"/>
    <tableColumn id="31" xr3:uid="{00000000-0010-0000-0A01-00001F000000}" name="31" dataDxfId="3417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B010000}" name="Tabela192345243" displayName="Tabela192345243" ref="I211:AM221" totalsRowShown="0" headerRowDxfId="3448" dataDxfId="3449" headerRowBorderDxfId="8281">
  <autoFilter ref="I211:AM221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B01-000001000000}" name="1" dataDxfId="3480"/>
    <tableColumn id="2" xr3:uid="{00000000-0010-0000-0B01-000002000000}" name="2" dataDxfId="3479"/>
    <tableColumn id="3" xr3:uid="{00000000-0010-0000-0B01-000003000000}" name="3" dataDxfId="3478"/>
    <tableColumn id="4" xr3:uid="{00000000-0010-0000-0B01-000004000000}" name="4" dataDxfId="3477"/>
    <tableColumn id="5" xr3:uid="{00000000-0010-0000-0B01-000005000000}" name="5" dataDxfId="3476"/>
    <tableColumn id="6" xr3:uid="{00000000-0010-0000-0B01-000006000000}" name="6" dataDxfId="3475"/>
    <tableColumn id="7" xr3:uid="{00000000-0010-0000-0B01-000007000000}" name="7" dataDxfId="3474"/>
    <tableColumn id="8" xr3:uid="{00000000-0010-0000-0B01-000008000000}" name="8" dataDxfId="3473"/>
    <tableColumn id="9" xr3:uid="{00000000-0010-0000-0B01-000009000000}" name="9" dataDxfId="3472"/>
    <tableColumn id="10" xr3:uid="{00000000-0010-0000-0B01-00000A000000}" name="10" dataDxfId="3471"/>
    <tableColumn id="11" xr3:uid="{00000000-0010-0000-0B01-00000B000000}" name="11" dataDxfId="3470"/>
    <tableColumn id="12" xr3:uid="{00000000-0010-0000-0B01-00000C000000}" name="12" dataDxfId="3469"/>
    <tableColumn id="13" xr3:uid="{00000000-0010-0000-0B01-00000D000000}" name="13" dataDxfId="3468"/>
    <tableColumn id="14" xr3:uid="{00000000-0010-0000-0B01-00000E000000}" name="14" dataDxfId="3467"/>
    <tableColumn id="15" xr3:uid="{00000000-0010-0000-0B01-00000F000000}" name="15" dataDxfId="3466"/>
    <tableColumn id="16" xr3:uid="{00000000-0010-0000-0B01-000010000000}" name="16" dataDxfId="3465"/>
    <tableColumn id="17" xr3:uid="{00000000-0010-0000-0B01-000011000000}" name="17" dataDxfId="3464"/>
    <tableColumn id="18" xr3:uid="{00000000-0010-0000-0B01-000012000000}" name="18" dataDxfId="3463"/>
    <tableColumn id="19" xr3:uid="{00000000-0010-0000-0B01-000013000000}" name="19" dataDxfId="3462"/>
    <tableColumn id="20" xr3:uid="{00000000-0010-0000-0B01-000014000000}" name="20" dataDxfId="3461"/>
    <tableColumn id="21" xr3:uid="{00000000-0010-0000-0B01-000015000000}" name="21" dataDxfId="3460"/>
    <tableColumn id="22" xr3:uid="{00000000-0010-0000-0B01-000016000000}" name="22" dataDxfId="3459"/>
    <tableColumn id="23" xr3:uid="{00000000-0010-0000-0B01-000017000000}" name="23" dataDxfId="3458"/>
    <tableColumn id="24" xr3:uid="{00000000-0010-0000-0B01-000018000000}" name="24" dataDxfId="3457"/>
    <tableColumn id="25" xr3:uid="{00000000-0010-0000-0B01-000019000000}" name="25" dataDxfId="3456"/>
    <tableColumn id="26" xr3:uid="{00000000-0010-0000-0B01-00001A000000}" name="26" dataDxfId="3455"/>
    <tableColumn id="27" xr3:uid="{00000000-0010-0000-0B01-00001B000000}" name="27" dataDxfId="3454"/>
    <tableColumn id="28" xr3:uid="{00000000-0010-0000-0B01-00001C000000}" name="28" dataDxfId="3453"/>
    <tableColumn id="29" xr3:uid="{00000000-0010-0000-0B01-00001D000000}" name="29" dataDxfId="3452"/>
    <tableColumn id="30" xr3:uid="{00000000-0010-0000-0B01-00001E000000}" name="30" dataDxfId="3451"/>
    <tableColumn id="31" xr3:uid="{00000000-0010-0000-0B01-00001F000000}" name="31" dataDxfId="3450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C010000}" name="Tabela19212446244" displayName="Tabela19212446244" ref="I139:AM149" totalsRowShown="0" headerRowDxfId="3481" dataDxfId="3482" headerRowBorderDxfId="8280">
  <autoFilter ref="I139:AM149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C01-000001000000}" name="1" dataDxfId="3513"/>
    <tableColumn id="2" xr3:uid="{00000000-0010-0000-0C01-000002000000}" name="2" dataDxfId="3512"/>
    <tableColumn id="3" xr3:uid="{00000000-0010-0000-0C01-000003000000}" name="3" dataDxfId="3511"/>
    <tableColumn id="4" xr3:uid="{00000000-0010-0000-0C01-000004000000}" name="4" dataDxfId="3510"/>
    <tableColumn id="5" xr3:uid="{00000000-0010-0000-0C01-000005000000}" name="5" dataDxfId="3509"/>
    <tableColumn id="6" xr3:uid="{00000000-0010-0000-0C01-000006000000}" name="6" dataDxfId="3508"/>
    <tableColumn id="7" xr3:uid="{00000000-0010-0000-0C01-000007000000}" name="7" dataDxfId="3507"/>
    <tableColumn id="8" xr3:uid="{00000000-0010-0000-0C01-000008000000}" name="8" dataDxfId="3506"/>
    <tableColumn id="9" xr3:uid="{00000000-0010-0000-0C01-000009000000}" name="9" dataDxfId="3505"/>
    <tableColumn id="10" xr3:uid="{00000000-0010-0000-0C01-00000A000000}" name="10" dataDxfId="3504"/>
    <tableColumn id="11" xr3:uid="{00000000-0010-0000-0C01-00000B000000}" name="11" dataDxfId="3503"/>
    <tableColumn id="12" xr3:uid="{00000000-0010-0000-0C01-00000C000000}" name="12" dataDxfId="3502"/>
    <tableColumn id="13" xr3:uid="{00000000-0010-0000-0C01-00000D000000}" name="13" dataDxfId="3501"/>
    <tableColumn id="14" xr3:uid="{00000000-0010-0000-0C01-00000E000000}" name="14" dataDxfId="3500"/>
    <tableColumn id="15" xr3:uid="{00000000-0010-0000-0C01-00000F000000}" name="15" dataDxfId="3499"/>
    <tableColumn id="16" xr3:uid="{00000000-0010-0000-0C01-000010000000}" name="16" dataDxfId="3498"/>
    <tableColumn id="17" xr3:uid="{00000000-0010-0000-0C01-000011000000}" name="17" dataDxfId="3497"/>
    <tableColumn id="18" xr3:uid="{00000000-0010-0000-0C01-000012000000}" name="18" dataDxfId="3496"/>
    <tableColumn id="19" xr3:uid="{00000000-0010-0000-0C01-000013000000}" name="19" dataDxfId="3495"/>
    <tableColumn id="20" xr3:uid="{00000000-0010-0000-0C01-000014000000}" name="20" dataDxfId="3494"/>
    <tableColumn id="21" xr3:uid="{00000000-0010-0000-0C01-000015000000}" name="21" dataDxfId="3493"/>
    <tableColumn id="22" xr3:uid="{00000000-0010-0000-0C01-000016000000}" name="22" dataDxfId="3492"/>
    <tableColumn id="23" xr3:uid="{00000000-0010-0000-0C01-000017000000}" name="23" dataDxfId="3491"/>
    <tableColumn id="24" xr3:uid="{00000000-0010-0000-0C01-000018000000}" name="24" dataDxfId="3490"/>
    <tableColumn id="25" xr3:uid="{00000000-0010-0000-0C01-000019000000}" name="25" dataDxfId="3489"/>
    <tableColumn id="26" xr3:uid="{00000000-0010-0000-0C01-00001A000000}" name="26" dataDxfId="3488"/>
    <tableColumn id="27" xr3:uid="{00000000-0010-0000-0C01-00001B000000}" name="27" dataDxfId="3487"/>
    <tableColumn id="28" xr3:uid="{00000000-0010-0000-0C01-00001C000000}" name="28" dataDxfId="3486"/>
    <tableColumn id="29" xr3:uid="{00000000-0010-0000-0C01-00001D000000}" name="29" dataDxfId="3485"/>
    <tableColumn id="30" xr3:uid="{00000000-0010-0000-0C01-00001E000000}" name="30" dataDxfId="3484"/>
    <tableColumn id="31" xr3:uid="{00000000-0010-0000-0C01-00001F000000}" name="31" dataDxfId="3483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C000000}" name="Tabela431356" displayName="Tabela431356" ref="B48:C57" headerRowCount="0" totalsRowShown="0" headerRowDxfId="8907" dataDxfId="8906">
  <tableColumns count="2">
    <tableColumn id="1" xr3:uid="{00000000-0010-0000-1C00-000001000000}" name="Kolumna1" dataDxfId="8905"/>
    <tableColumn id="2" xr3:uid="{00000000-0010-0000-1C00-000002000000}" name="Kolumna2" headerRowDxfId="8904" dataDxfId="8903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0D010000}" name="Tabela19212547245" displayName="Tabela19212547245" ref="I127:AM137" totalsRowShown="0" headerRowDxfId="3514" dataDxfId="3515" headerRowBorderDxfId="8279">
  <autoFilter ref="I127:AM137" xr:uid="{00000000-0009-0000-0100-0000F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D01-000001000000}" name="1" dataDxfId="3546"/>
    <tableColumn id="2" xr3:uid="{00000000-0010-0000-0D01-000002000000}" name="2" dataDxfId="3545"/>
    <tableColumn id="3" xr3:uid="{00000000-0010-0000-0D01-000003000000}" name="3" dataDxfId="3544"/>
    <tableColumn id="4" xr3:uid="{00000000-0010-0000-0D01-000004000000}" name="4" dataDxfId="3543"/>
    <tableColumn id="5" xr3:uid="{00000000-0010-0000-0D01-000005000000}" name="5" dataDxfId="3542"/>
    <tableColumn id="6" xr3:uid="{00000000-0010-0000-0D01-000006000000}" name="6" dataDxfId="3541"/>
    <tableColumn id="7" xr3:uid="{00000000-0010-0000-0D01-000007000000}" name="7" dataDxfId="3540"/>
    <tableColumn id="8" xr3:uid="{00000000-0010-0000-0D01-000008000000}" name="8" dataDxfId="3539"/>
    <tableColumn id="9" xr3:uid="{00000000-0010-0000-0D01-000009000000}" name="9" dataDxfId="3538"/>
    <tableColumn id="10" xr3:uid="{00000000-0010-0000-0D01-00000A000000}" name="10" dataDxfId="3537"/>
    <tableColumn id="11" xr3:uid="{00000000-0010-0000-0D01-00000B000000}" name="11" dataDxfId="3536"/>
    <tableColumn id="12" xr3:uid="{00000000-0010-0000-0D01-00000C000000}" name="12" dataDxfId="3535"/>
    <tableColumn id="13" xr3:uid="{00000000-0010-0000-0D01-00000D000000}" name="13" dataDxfId="3534"/>
    <tableColumn id="14" xr3:uid="{00000000-0010-0000-0D01-00000E000000}" name="14" dataDxfId="3533"/>
    <tableColumn id="15" xr3:uid="{00000000-0010-0000-0D01-00000F000000}" name="15" dataDxfId="3532"/>
    <tableColumn id="16" xr3:uid="{00000000-0010-0000-0D01-000010000000}" name="16" dataDxfId="3531"/>
    <tableColumn id="17" xr3:uid="{00000000-0010-0000-0D01-000011000000}" name="17" dataDxfId="3530"/>
    <tableColumn id="18" xr3:uid="{00000000-0010-0000-0D01-000012000000}" name="18" dataDxfId="3529"/>
    <tableColumn id="19" xr3:uid="{00000000-0010-0000-0D01-000013000000}" name="19" dataDxfId="3528"/>
    <tableColumn id="20" xr3:uid="{00000000-0010-0000-0D01-000014000000}" name="20" dataDxfId="3527"/>
    <tableColumn id="21" xr3:uid="{00000000-0010-0000-0D01-000015000000}" name="21" dataDxfId="3526"/>
    <tableColumn id="22" xr3:uid="{00000000-0010-0000-0D01-000016000000}" name="22" dataDxfId="3525"/>
    <tableColumn id="23" xr3:uid="{00000000-0010-0000-0D01-000017000000}" name="23" dataDxfId="3524"/>
    <tableColumn id="24" xr3:uid="{00000000-0010-0000-0D01-000018000000}" name="24" dataDxfId="3523"/>
    <tableColumn id="25" xr3:uid="{00000000-0010-0000-0D01-000019000000}" name="25" dataDxfId="3522"/>
    <tableColumn id="26" xr3:uid="{00000000-0010-0000-0D01-00001A000000}" name="26" dataDxfId="3521"/>
    <tableColumn id="27" xr3:uid="{00000000-0010-0000-0D01-00001B000000}" name="27" dataDxfId="3520"/>
    <tableColumn id="28" xr3:uid="{00000000-0010-0000-0D01-00001C000000}" name="28" dataDxfId="3519"/>
    <tableColumn id="29" xr3:uid="{00000000-0010-0000-0D01-00001D000000}" name="29" dataDxfId="3518"/>
    <tableColumn id="30" xr3:uid="{00000000-0010-0000-0D01-00001E000000}" name="30" dataDxfId="3517"/>
    <tableColumn id="31" xr3:uid="{00000000-0010-0000-0D01-00001F000000}" name="31" dataDxfId="3516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0E010000}" name="Tabela2548246" displayName="Tabela2548246" ref="I163:AM173" totalsRowShown="0" headerRowDxfId="3547" dataDxfId="3548">
  <autoFilter ref="I163:AM173" xr:uid="{00000000-0009-0000-0100-0000F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1-000001000000}" name="1" dataDxfId="3579"/>
    <tableColumn id="2" xr3:uid="{00000000-0010-0000-0E01-000002000000}" name="2" dataDxfId="3578"/>
    <tableColumn id="3" xr3:uid="{00000000-0010-0000-0E01-000003000000}" name="3" dataDxfId="3577"/>
    <tableColumn id="4" xr3:uid="{00000000-0010-0000-0E01-000004000000}" name="4" dataDxfId="3576"/>
    <tableColumn id="5" xr3:uid="{00000000-0010-0000-0E01-000005000000}" name="5" dataDxfId="3575"/>
    <tableColumn id="6" xr3:uid="{00000000-0010-0000-0E01-000006000000}" name="6" dataDxfId="3574"/>
    <tableColumn id="7" xr3:uid="{00000000-0010-0000-0E01-000007000000}" name="7" dataDxfId="3573"/>
    <tableColumn id="8" xr3:uid="{00000000-0010-0000-0E01-000008000000}" name="8" dataDxfId="3572"/>
    <tableColumn id="9" xr3:uid="{00000000-0010-0000-0E01-000009000000}" name="9" dataDxfId="3571"/>
    <tableColumn id="10" xr3:uid="{00000000-0010-0000-0E01-00000A000000}" name="10" dataDxfId="3570"/>
    <tableColumn id="11" xr3:uid="{00000000-0010-0000-0E01-00000B000000}" name="11" dataDxfId="3569"/>
    <tableColumn id="12" xr3:uid="{00000000-0010-0000-0E01-00000C000000}" name="12" dataDxfId="3568"/>
    <tableColumn id="13" xr3:uid="{00000000-0010-0000-0E01-00000D000000}" name="13" dataDxfId="3567"/>
    <tableColumn id="14" xr3:uid="{00000000-0010-0000-0E01-00000E000000}" name="14" dataDxfId="3566"/>
    <tableColumn id="15" xr3:uid="{00000000-0010-0000-0E01-00000F000000}" name="15" dataDxfId="3565"/>
    <tableColumn id="16" xr3:uid="{00000000-0010-0000-0E01-000010000000}" name="16" dataDxfId="3564"/>
    <tableColumn id="17" xr3:uid="{00000000-0010-0000-0E01-000011000000}" name="17" dataDxfId="3563"/>
    <tableColumn id="18" xr3:uid="{00000000-0010-0000-0E01-000012000000}" name="18" dataDxfId="3562"/>
    <tableColumn id="19" xr3:uid="{00000000-0010-0000-0E01-000013000000}" name="19" dataDxfId="3561"/>
    <tableColumn id="20" xr3:uid="{00000000-0010-0000-0E01-000014000000}" name="20" dataDxfId="3560"/>
    <tableColumn id="21" xr3:uid="{00000000-0010-0000-0E01-000015000000}" name="21" dataDxfId="3559"/>
    <tableColumn id="22" xr3:uid="{00000000-0010-0000-0E01-000016000000}" name="22" dataDxfId="3558"/>
    <tableColumn id="23" xr3:uid="{00000000-0010-0000-0E01-000017000000}" name="23" dataDxfId="3557"/>
    <tableColumn id="24" xr3:uid="{00000000-0010-0000-0E01-000018000000}" name="24" dataDxfId="3556"/>
    <tableColumn id="25" xr3:uid="{00000000-0010-0000-0E01-000019000000}" name="25" dataDxfId="3555"/>
    <tableColumn id="26" xr3:uid="{00000000-0010-0000-0E01-00001A000000}" name="26" dataDxfId="3554"/>
    <tableColumn id="27" xr3:uid="{00000000-0010-0000-0E01-00001B000000}" name="27" dataDxfId="3553"/>
    <tableColumn id="28" xr3:uid="{00000000-0010-0000-0E01-00001C000000}" name="28" dataDxfId="3552"/>
    <tableColumn id="29" xr3:uid="{00000000-0010-0000-0E01-00001D000000}" name="29" dataDxfId="3551"/>
    <tableColumn id="30" xr3:uid="{00000000-0010-0000-0E01-00001E000000}" name="30" dataDxfId="3550"/>
    <tableColumn id="31" xr3:uid="{00000000-0010-0000-0E01-00001F000000}" name="31" dataDxfId="3549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0F010000}" name="Tabela2649247" displayName="Tabela2649247" ref="I175:AM185" totalsRowShown="0" headerRowDxfId="3580" dataDxfId="3581" headerRowBorderDxfId="8278">
  <autoFilter ref="I175:AM185" xr:uid="{00000000-0009-0000-0100-0000F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1-000001000000}" name="1" dataDxfId="3612"/>
    <tableColumn id="2" xr3:uid="{00000000-0010-0000-0F01-000002000000}" name="2" dataDxfId="3611"/>
    <tableColumn id="3" xr3:uid="{00000000-0010-0000-0F01-000003000000}" name="3" dataDxfId="3610"/>
    <tableColumn id="4" xr3:uid="{00000000-0010-0000-0F01-000004000000}" name="4" dataDxfId="3609"/>
    <tableColumn id="5" xr3:uid="{00000000-0010-0000-0F01-000005000000}" name="5" dataDxfId="3608"/>
    <tableColumn id="6" xr3:uid="{00000000-0010-0000-0F01-000006000000}" name="6" dataDxfId="3607"/>
    <tableColumn id="7" xr3:uid="{00000000-0010-0000-0F01-000007000000}" name="7" dataDxfId="3606"/>
    <tableColumn id="8" xr3:uid="{00000000-0010-0000-0F01-000008000000}" name="8" dataDxfId="3605"/>
    <tableColumn id="9" xr3:uid="{00000000-0010-0000-0F01-000009000000}" name="9" dataDxfId="3604"/>
    <tableColumn id="10" xr3:uid="{00000000-0010-0000-0F01-00000A000000}" name="10" dataDxfId="3603"/>
    <tableColumn id="11" xr3:uid="{00000000-0010-0000-0F01-00000B000000}" name="11" dataDxfId="3602"/>
    <tableColumn id="12" xr3:uid="{00000000-0010-0000-0F01-00000C000000}" name="12" dataDxfId="3601"/>
    <tableColumn id="13" xr3:uid="{00000000-0010-0000-0F01-00000D000000}" name="13" dataDxfId="3600"/>
    <tableColumn id="14" xr3:uid="{00000000-0010-0000-0F01-00000E000000}" name="14" dataDxfId="3599"/>
    <tableColumn id="15" xr3:uid="{00000000-0010-0000-0F01-00000F000000}" name="15" dataDxfId="3598"/>
    <tableColumn id="16" xr3:uid="{00000000-0010-0000-0F01-000010000000}" name="16" dataDxfId="3597"/>
    <tableColumn id="17" xr3:uid="{00000000-0010-0000-0F01-000011000000}" name="17" dataDxfId="3596"/>
    <tableColumn id="18" xr3:uid="{00000000-0010-0000-0F01-000012000000}" name="18" dataDxfId="3595"/>
    <tableColumn id="19" xr3:uid="{00000000-0010-0000-0F01-000013000000}" name="19" dataDxfId="3594"/>
    <tableColumn id="20" xr3:uid="{00000000-0010-0000-0F01-000014000000}" name="20" dataDxfId="3593"/>
    <tableColumn id="21" xr3:uid="{00000000-0010-0000-0F01-000015000000}" name="21" dataDxfId="3592"/>
    <tableColumn id="22" xr3:uid="{00000000-0010-0000-0F01-000016000000}" name="22" dataDxfId="3591"/>
    <tableColumn id="23" xr3:uid="{00000000-0010-0000-0F01-000017000000}" name="23" dataDxfId="3590"/>
    <tableColumn id="24" xr3:uid="{00000000-0010-0000-0F01-000018000000}" name="24" dataDxfId="3589"/>
    <tableColumn id="25" xr3:uid="{00000000-0010-0000-0F01-000019000000}" name="25" dataDxfId="3588"/>
    <tableColumn id="26" xr3:uid="{00000000-0010-0000-0F01-00001A000000}" name="26" dataDxfId="3587"/>
    <tableColumn id="27" xr3:uid="{00000000-0010-0000-0F01-00001B000000}" name="27" dataDxfId="3586"/>
    <tableColumn id="28" xr3:uid="{00000000-0010-0000-0F01-00001C000000}" name="28" dataDxfId="3585"/>
    <tableColumn id="29" xr3:uid="{00000000-0010-0000-0F01-00001D000000}" name="29" dataDxfId="3584"/>
    <tableColumn id="30" xr3:uid="{00000000-0010-0000-0F01-00001E000000}" name="30" dataDxfId="3583"/>
    <tableColumn id="31" xr3:uid="{00000000-0010-0000-0F01-00001F000000}" name="31" dataDxfId="3582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10010000}" name="Tabela2750248" displayName="Tabela2750248" ref="I187:AM197" totalsRowShown="0" headerRowDxfId="3613" dataDxfId="3614">
  <autoFilter ref="I187:AM197" xr:uid="{00000000-0009-0000-0100-0000F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1-000001000000}" name="1" dataDxfId="3645"/>
    <tableColumn id="2" xr3:uid="{00000000-0010-0000-1001-000002000000}" name="2" dataDxfId="3644"/>
    <tableColumn id="3" xr3:uid="{00000000-0010-0000-1001-000003000000}" name="3" dataDxfId="3643"/>
    <tableColumn id="4" xr3:uid="{00000000-0010-0000-1001-000004000000}" name="4" dataDxfId="3642"/>
    <tableColumn id="5" xr3:uid="{00000000-0010-0000-1001-000005000000}" name="5" dataDxfId="3641"/>
    <tableColumn id="6" xr3:uid="{00000000-0010-0000-1001-000006000000}" name="6" dataDxfId="3640"/>
    <tableColumn id="7" xr3:uid="{00000000-0010-0000-1001-000007000000}" name="7" dataDxfId="3639"/>
    <tableColumn id="8" xr3:uid="{00000000-0010-0000-1001-000008000000}" name="8" dataDxfId="3638"/>
    <tableColumn id="9" xr3:uid="{00000000-0010-0000-1001-000009000000}" name="9" dataDxfId="3637"/>
    <tableColumn id="10" xr3:uid="{00000000-0010-0000-1001-00000A000000}" name="10" dataDxfId="3636"/>
    <tableColumn id="11" xr3:uid="{00000000-0010-0000-1001-00000B000000}" name="11" dataDxfId="3635"/>
    <tableColumn id="12" xr3:uid="{00000000-0010-0000-1001-00000C000000}" name="12" dataDxfId="3634"/>
    <tableColumn id="13" xr3:uid="{00000000-0010-0000-1001-00000D000000}" name="13" dataDxfId="3633"/>
    <tableColumn id="14" xr3:uid="{00000000-0010-0000-1001-00000E000000}" name="14" dataDxfId="3632"/>
    <tableColumn id="15" xr3:uid="{00000000-0010-0000-1001-00000F000000}" name="15" dataDxfId="3631"/>
    <tableColumn id="16" xr3:uid="{00000000-0010-0000-1001-000010000000}" name="16" dataDxfId="3630"/>
    <tableColumn id="17" xr3:uid="{00000000-0010-0000-1001-000011000000}" name="17" dataDxfId="3629"/>
    <tableColumn id="18" xr3:uid="{00000000-0010-0000-1001-000012000000}" name="18" dataDxfId="3628"/>
    <tableColumn id="19" xr3:uid="{00000000-0010-0000-1001-000013000000}" name="19" dataDxfId="3627"/>
    <tableColumn id="20" xr3:uid="{00000000-0010-0000-1001-000014000000}" name="20" dataDxfId="3626"/>
    <tableColumn id="21" xr3:uid="{00000000-0010-0000-1001-000015000000}" name="21" dataDxfId="3625"/>
    <tableColumn id="22" xr3:uid="{00000000-0010-0000-1001-000016000000}" name="22" dataDxfId="3624"/>
    <tableColumn id="23" xr3:uid="{00000000-0010-0000-1001-000017000000}" name="23" dataDxfId="3623"/>
    <tableColumn id="24" xr3:uid="{00000000-0010-0000-1001-000018000000}" name="24" dataDxfId="3622"/>
    <tableColumn id="25" xr3:uid="{00000000-0010-0000-1001-000019000000}" name="25" dataDxfId="3621"/>
    <tableColumn id="26" xr3:uid="{00000000-0010-0000-1001-00001A000000}" name="26" dataDxfId="3620"/>
    <tableColumn id="27" xr3:uid="{00000000-0010-0000-1001-00001B000000}" name="27" dataDxfId="3619"/>
    <tableColumn id="28" xr3:uid="{00000000-0010-0000-1001-00001C000000}" name="28" dataDxfId="3618"/>
    <tableColumn id="29" xr3:uid="{00000000-0010-0000-1001-00001D000000}" name="29" dataDxfId="3617"/>
    <tableColumn id="30" xr3:uid="{00000000-0010-0000-1001-00001E000000}" name="30" dataDxfId="3616"/>
    <tableColumn id="31" xr3:uid="{00000000-0010-0000-1001-00001F000000}" name="31" dataDxfId="3615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11010000}" name="Tabela2851249" displayName="Tabela2851249" ref="I199:AM209" totalsRowShown="0" headerRowDxfId="3646" dataDxfId="3647" headerRowBorderDxfId="8277">
  <autoFilter ref="I199:AM209" xr:uid="{00000000-0009-0000-0100-0000F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1-000001000000}" name="1" dataDxfId="3678"/>
    <tableColumn id="2" xr3:uid="{00000000-0010-0000-1101-000002000000}" name="2" dataDxfId="3677"/>
    <tableColumn id="3" xr3:uid="{00000000-0010-0000-1101-000003000000}" name="3" dataDxfId="3676"/>
    <tableColumn id="4" xr3:uid="{00000000-0010-0000-1101-000004000000}" name="4" dataDxfId="3675"/>
    <tableColumn id="5" xr3:uid="{00000000-0010-0000-1101-000005000000}" name="5" dataDxfId="3674"/>
    <tableColumn id="6" xr3:uid="{00000000-0010-0000-1101-000006000000}" name="6" dataDxfId="3673"/>
    <tableColumn id="7" xr3:uid="{00000000-0010-0000-1101-000007000000}" name="7" dataDxfId="3672"/>
    <tableColumn id="8" xr3:uid="{00000000-0010-0000-1101-000008000000}" name="8" dataDxfId="3671"/>
    <tableColumn id="9" xr3:uid="{00000000-0010-0000-1101-000009000000}" name="9" dataDxfId="3670"/>
    <tableColumn id="10" xr3:uid="{00000000-0010-0000-1101-00000A000000}" name="10" dataDxfId="3669"/>
    <tableColumn id="11" xr3:uid="{00000000-0010-0000-1101-00000B000000}" name="11" dataDxfId="3668"/>
    <tableColumn id="12" xr3:uid="{00000000-0010-0000-1101-00000C000000}" name="12" dataDxfId="3667"/>
    <tableColumn id="13" xr3:uid="{00000000-0010-0000-1101-00000D000000}" name="13" dataDxfId="3666"/>
    <tableColumn id="14" xr3:uid="{00000000-0010-0000-1101-00000E000000}" name="14" dataDxfId="3665"/>
    <tableColumn id="15" xr3:uid="{00000000-0010-0000-1101-00000F000000}" name="15" dataDxfId="3664"/>
    <tableColumn id="16" xr3:uid="{00000000-0010-0000-1101-000010000000}" name="16" dataDxfId="3663"/>
    <tableColumn id="17" xr3:uid="{00000000-0010-0000-1101-000011000000}" name="17" dataDxfId="3662"/>
    <tableColumn id="18" xr3:uid="{00000000-0010-0000-1101-000012000000}" name="18" dataDxfId="3661"/>
    <tableColumn id="19" xr3:uid="{00000000-0010-0000-1101-000013000000}" name="19" dataDxfId="3660"/>
    <tableColumn id="20" xr3:uid="{00000000-0010-0000-1101-000014000000}" name="20" dataDxfId="3659"/>
    <tableColumn id="21" xr3:uid="{00000000-0010-0000-1101-000015000000}" name="21" dataDxfId="3658"/>
    <tableColumn id="22" xr3:uid="{00000000-0010-0000-1101-000016000000}" name="22" dataDxfId="3657"/>
    <tableColumn id="23" xr3:uid="{00000000-0010-0000-1101-000017000000}" name="23" dataDxfId="3656"/>
    <tableColumn id="24" xr3:uid="{00000000-0010-0000-1101-000018000000}" name="24" dataDxfId="3655"/>
    <tableColumn id="25" xr3:uid="{00000000-0010-0000-1101-000019000000}" name="25" dataDxfId="3654"/>
    <tableColumn id="26" xr3:uid="{00000000-0010-0000-1101-00001A000000}" name="26" dataDxfId="3653"/>
    <tableColumn id="27" xr3:uid="{00000000-0010-0000-1101-00001B000000}" name="27" dataDxfId="3652"/>
    <tableColumn id="28" xr3:uid="{00000000-0010-0000-1101-00001C000000}" name="28" dataDxfId="3651"/>
    <tableColumn id="29" xr3:uid="{00000000-0010-0000-1101-00001D000000}" name="29" dataDxfId="3650"/>
    <tableColumn id="30" xr3:uid="{00000000-0010-0000-1101-00001E000000}" name="30" dataDxfId="3649"/>
    <tableColumn id="31" xr3:uid="{00000000-0010-0000-1101-00001F000000}" name="31" dataDxfId="3648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12010000}" name="Tabela164058250" displayName="Tabela164058250" ref="B224:G233" headerRowCount="0" totalsRowShown="0">
  <tableColumns count="6">
    <tableColumn id="1" xr3:uid="{00000000-0010-0000-1201-000001000000}" name="Kolumna1" dataDxfId="3684">
      <calculatedColumnFormula>'Wzorzec kategorii'!B180</calculatedColumnFormula>
    </tableColumn>
    <tableColumn id="2" xr3:uid="{00000000-0010-0000-1201-000002000000}" name="Kolumna2" dataDxfId="3683" dataCellStyle="Walutowy"/>
    <tableColumn id="3" xr3:uid="{00000000-0010-0000-1201-000003000000}" name="Kolumna3" dataDxfId="3682" dataCellStyle="Walutowy">
      <calculatedColumnFormula>SUM(Tabela19234559251[#This Row])</calculatedColumnFormula>
    </tableColumn>
    <tableColumn id="4" xr3:uid="{00000000-0010-0000-1201-000004000000}" name="Kolumna4" dataDxfId="3681" dataCellStyle="Walutowy">
      <calculatedColumnFormula>C224-D224</calculatedColumnFormula>
    </tableColumn>
    <tableColumn id="5" xr3:uid="{00000000-0010-0000-1201-000005000000}" name="Kolumna5" dataDxfId="3680" dataCellStyle="Procentowy">
      <calculatedColumnFormula>IFERROR(D224/C224,"")</calculatedColumnFormula>
    </tableColumn>
    <tableColumn id="6" xr3:uid="{00000000-0010-0000-1201-000006000000}" name="Kolumna6" dataDxfId="3679" dataCellStyle="Walutowy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13010000}" name="Tabela19234559251" displayName="Tabela19234559251" ref="I223:AM233" totalsRowShown="0" headerRowDxfId="3685" dataDxfId="3686" headerRowBorderDxfId="8276">
  <autoFilter ref="I223:AM233" xr:uid="{00000000-0009-0000-0100-0000F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1-000001000000}" name="1" dataDxfId="3717"/>
    <tableColumn id="2" xr3:uid="{00000000-0010-0000-1301-000002000000}" name="2" dataDxfId="3716"/>
    <tableColumn id="3" xr3:uid="{00000000-0010-0000-1301-000003000000}" name="3" dataDxfId="3715"/>
    <tableColumn id="4" xr3:uid="{00000000-0010-0000-1301-000004000000}" name="4" dataDxfId="3714"/>
    <tableColumn id="5" xr3:uid="{00000000-0010-0000-1301-000005000000}" name="5" dataDxfId="3713"/>
    <tableColumn id="6" xr3:uid="{00000000-0010-0000-1301-000006000000}" name="6" dataDxfId="3712"/>
    <tableColumn id="7" xr3:uid="{00000000-0010-0000-1301-000007000000}" name="7" dataDxfId="3711"/>
    <tableColumn id="8" xr3:uid="{00000000-0010-0000-1301-000008000000}" name="8" dataDxfId="3710"/>
    <tableColumn id="9" xr3:uid="{00000000-0010-0000-1301-000009000000}" name="9" dataDxfId="3709"/>
    <tableColumn id="10" xr3:uid="{00000000-0010-0000-1301-00000A000000}" name="10" dataDxfId="3708"/>
    <tableColumn id="11" xr3:uid="{00000000-0010-0000-1301-00000B000000}" name="11" dataDxfId="3707"/>
    <tableColumn id="12" xr3:uid="{00000000-0010-0000-1301-00000C000000}" name="12" dataDxfId="3706"/>
    <tableColumn id="13" xr3:uid="{00000000-0010-0000-1301-00000D000000}" name="13" dataDxfId="3705"/>
    <tableColumn id="14" xr3:uid="{00000000-0010-0000-1301-00000E000000}" name="14" dataDxfId="3704"/>
    <tableColumn id="15" xr3:uid="{00000000-0010-0000-1301-00000F000000}" name="15" dataDxfId="3703"/>
    <tableColumn id="16" xr3:uid="{00000000-0010-0000-1301-000010000000}" name="16" dataDxfId="3702"/>
    <tableColumn id="17" xr3:uid="{00000000-0010-0000-1301-000011000000}" name="17" dataDxfId="3701"/>
    <tableColumn id="18" xr3:uid="{00000000-0010-0000-1301-000012000000}" name="18" dataDxfId="3700"/>
    <tableColumn id="19" xr3:uid="{00000000-0010-0000-1301-000013000000}" name="19" dataDxfId="3699"/>
    <tableColumn id="20" xr3:uid="{00000000-0010-0000-1301-000014000000}" name="20" dataDxfId="3698"/>
    <tableColumn id="21" xr3:uid="{00000000-0010-0000-1301-000015000000}" name="21" dataDxfId="3697"/>
    <tableColumn id="22" xr3:uid="{00000000-0010-0000-1301-000016000000}" name="22" dataDxfId="3696"/>
    <tableColumn id="23" xr3:uid="{00000000-0010-0000-1301-000017000000}" name="23" dataDxfId="3695"/>
    <tableColumn id="24" xr3:uid="{00000000-0010-0000-1301-000018000000}" name="24" dataDxfId="3694"/>
    <tableColumn id="25" xr3:uid="{00000000-0010-0000-1301-000019000000}" name="25" dataDxfId="3693"/>
    <tableColumn id="26" xr3:uid="{00000000-0010-0000-1301-00001A000000}" name="26" dataDxfId="3692"/>
    <tableColumn id="27" xr3:uid="{00000000-0010-0000-1301-00001B000000}" name="27" dataDxfId="3691"/>
    <tableColumn id="28" xr3:uid="{00000000-0010-0000-1301-00001C000000}" name="28" dataDxfId="3690"/>
    <tableColumn id="29" xr3:uid="{00000000-0010-0000-1301-00001D000000}" name="29" dataDxfId="3689"/>
    <tableColumn id="30" xr3:uid="{00000000-0010-0000-1301-00001E000000}" name="30" dataDxfId="3688"/>
    <tableColumn id="31" xr3:uid="{00000000-0010-0000-1301-00001F000000}" name="31" dataDxfId="3687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14010000}" name="Tabela16405860252" displayName="Tabela16405860252" ref="B236:G245" headerRowCount="0" totalsRowShown="0">
  <tableColumns count="6">
    <tableColumn id="1" xr3:uid="{00000000-0010-0000-1401-000001000000}" name="Kolumna1" dataDxfId="3723">
      <calculatedColumnFormula>'Wzorzec kategorii'!B192</calculatedColumnFormula>
    </tableColumn>
    <tableColumn id="2" xr3:uid="{00000000-0010-0000-1401-000002000000}" name="Kolumna2" dataDxfId="3722" dataCellStyle="Walutowy"/>
    <tableColumn id="3" xr3:uid="{00000000-0010-0000-1401-000003000000}" name="Kolumna3" dataDxfId="3721" dataCellStyle="Walutowy">
      <calculatedColumnFormula>SUM(Tabela1923455962254[#This Row])</calculatedColumnFormula>
    </tableColumn>
    <tableColumn id="4" xr3:uid="{00000000-0010-0000-1401-000004000000}" name="Kolumna4" dataDxfId="3720" dataCellStyle="Walutowy">
      <calculatedColumnFormula>C236-D236</calculatedColumnFormula>
    </tableColumn>
    <tableColumn id="5" xr3:uid="{00000000-0010-0000-1401-000005000000}" name="Kolumna5" dataDxfId="3719" dataCellStyle="Procentowy">
      <calculatedColumnFormula>IFERROR(D236/C236,"")</calculatedColumnFormula>
    </tableColumn>
    <tableColumn id="6" xr3:uid="{00000000-0010-0000-1401-000006000000}" name="Kolumna6" dataDxfId="3718" dataCellStyle="Walutowy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15010000}" name="Tabela1640586061253" displayName="Tabela1640586061253" ref="B248:G257" headerRowCount="0" totalsRowShown="0">
  <tableColumns count="6">
    <tableColumn id="1" xr3:uid="{00000000-0010-0000-1501-000001000000}" name="Kolumna1" dataDxfId="3729">
      <calculatedColumnFormula>'Wzorzec kategorii'!B204</calculatedColumnFormula>
    </tableColumn>
    <tableColumn id="2" xr3:uid="{00000000-0010-0000-1501-000002000000}" name="Kolumna2" dataDxfId="3728" dataCellStyle="Walutowy"/>
    <tableColumn id="3" xr3:uid="{00000000-0010-0000-1501-000003000000}" name="Kolumna3" dataDxfId="3727" dataCellStyle="Walutowy">
      <calculatedColumnFormula>SUM(Tabela1923455963255[#This Row])</calculatedColumnFormula>
    </tableColumn>
    <tableColumn id="4" xr3:uid="{00000000-0010-0000-1501-000004000000}" name="Kolumna4" dataDxfId="3726" dataCellStyle="Walutowy">
      <calculatedColumnFormula>C248-D248</calculatedColumnFormula>
    </tableColumn>
    <tableColumn id="5" xr3:uid="{00000000-0010-0000-1501-000005000000}" name="Kolumna5" dataDxfId="3725" dataCellStyle="Procentowy">
      <calculatedColumnFormula>IFERROR(D248/C248,"")</calculatedColumnFormula>
    </tableColumn>
    <tableColumn id="6" xr3:uid="{00000000-0010-0000-1501-000006000000}" name="Kolumna6" dataDxfId="3724" dataCellStyle="Walutowy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16010000}" name="Tabela1923455962254" displayName="Tabela1923455962254" ref="I235:AM245" totalsRowShown="0" headerRowDxfId="3730" dataDxfId="3731" headerRowBorderDxfId="8275">
  <autoFilter ref="I235:AM245" xr:uid="{00000000-0009-0000-0100-0000F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1-000001000000}" name="1" dataDxfId="3762"/>
    <tableColumn id="2" xr3:uid="{00000000-0010-0000-1601-000002000000}" name="2" dataDxfId="3761"/>
    <tableColumn id="3" xr3:uid="{00000000-0010-0000-1601-000003000000}" name="3" dataDxfId="3760"/>
    <tableColumn id="4" xr3:uid="{00000000-0010-0000-1601-000004000000}" name="4" dataDxfId="3759"/>
    <tableColumn id="5" xr3:uid="{00000000-0010-0000-1601-000005000000}" name="5" dataDxfId="3758"/>
    <tableColumn id="6" xr3:uid="{00000000-0010-0000-1601-000006000000}" name="6" dataDxfId="3757"/>
    <tableColumn id="7" xr3:uid="{00000000-0010-0000-1601-000007000000}" name="7" dataDxfId="3756"/>
    <tableColumn id="8" xr3:uid="{00000000-0010-0000-1601-000008000000}" name="8" dataDxfId="3755"/>
    <tableColumn id="9" xr3:uid="{00000000-0010-0000-1601-000009000000}" name="9" dataDxfId="3754"/>
    <tableColumn id="10" xr3:uid="{00000000-0010-0000-1601-00000A000000}" name="10" dataDxfId="3753"/>
    <tableColumn id="11" xr3:uid="{00000000-0010-0000-1601-00000B000000}" name="11" dataDxfId="3752"/>
    <tableColumn id="12" xr3:uid="{00000000-0010-0000-1601-00000C000000}" name="12" dataDxfId="3751"/>
    <tableColumn id="13" xr3:uid="{00000000-0010-0000-1601-00000D000000}" name="13" dataDxfId="3750"/>
    <tableColumn id="14" xr3:uid="{00000000-0010-0000-1601-00000E000000}" name="14" dataDxfId="3749"/>
    <tableColumn id="15" xr3:uid="{00000000-0010-0000-1601-00000F000000}" name="15" dataDxfId="3748"/>
    <tableColumn id="16" xr3:uid="{00000000-0010-0000-1601-000010000000}" name="16" dataDxfId="3747"/>
    <tableColumn id="17" xr3:uid="{00000000-0010-0000-1601-000011000000}" name="17" dataDxfId="3746"/>
    <tableColumn id="18" xr3:uid="{00000000-0010-0000-1601-000012000000}" name="18" dataDxfId="3745"/>
    <tableColumn id="19" xr3:uid="{00000000-0010-0000-1601-000013000000}" name="19" dataDxfId="3744"/>
    <tableColumn id="20" xr3:uid="{00000000-0010-0000-1601-000014000000}" name="20" dataDxfId="3743"/>
    <tableColumn id="21" xr3:uid="{00000000-0010-0000-1601-000015000000}" name="21" dataDxfId="3742"/>
    <tableColumn id="22" xr3:uid="{00000000-0010-0000-1601-000016000000}" name="22" dataDxfId="3741"/>
    <tableColumn id="23" xr3:uid="{00000000-0010-0000-1601-000017000000}" name="23" dataDxfId="3740"/>
    <tableColumn id="24" xr3:uid="{00000000-0010-0000-1601-000018000000}" name="24" dataDxfId="3739"/>
    <tableColumn id="25" xr3:uid="{00000000-0010-0000-1601-000019000000}" name="25" dataDxfId="3738"/>
    <tableColumn id="26" xr3:uid="{00000000-0010-0000-1601-00001A000000}" name="26" dataDxfId="3737"/>
    <tableColumn id="27" xr3:uid="{00000000-0010-0000-1601-00001B000000}" name="27" dataDxfId="3736"/>
    <tableColumn id="28" xr3:uid="{00000000-0010-0000-1601-00001C000000}" name="28" dataDxfId="3735"/>
    <tableColumn id="29" xr3:uid="{00000000-0010-0000-1601-00001D000000}" name="29" dataDxfId="3734"/>
    <tableColumn id="30" xr3:uid="{00000000-0010-0000-1601-00001E000000}" name="30" dataDxfId="3733"/>
    <tableColumn id="31" xr3:uid="{00000000-0010-0000-1601-00001F000000}" name="31" dataDxfId="373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7" displayName="Tabela7" ref="B55:G61" headerRowCount="0" totalsRowShown="0" headerRowDxfId="9422" dataDxfId="9421">
  <tableColumns count="6">
    <tableColumn id="1" xr3:uid="{00000000-0010-0000-0200-000001000000}" name="Kolumna1" dataDxfId="9420"/>
    <tableColumn id="2" xr3:uid="{00000000-0010-0000-0200-000002000000}" name="Kolumna2" dataDxfId="9419"/>
    <tableColumn id="3" xr3:uid="{00000000-0010-0000-0200-000003000000}" name="Kolumna3" dataDxfId="9418"/>
    <tableColumn id="4" xr3:uid="{00000000-0010-0000-0200-000004000000}" name="Kolumna4" dataDxfId="9417">
      <calculatedColumnFormula>Tabela7[[#This Row],[Kolumna3]]-Tabela7[[#This Row],[Kolumna2]]</calculatedColumnFormula>
    </tableColumn>
    <tableColumn id="5" xr3:uid="{00000000-0010-0000-0200-000005000000}" name="Kolumna5" dataDxfId="9416">
      <calculatedColumnFormula>IFERROR(D55/C55,"")</calculatedColumnFormula>
    </tableColumn>
    <tableColumn id="6" xr3:uid="{00000000-0010-0000-0200-000006000000}" name="Kolumna6" dataDxfId="9415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D000000}" name="Tabela832357" displayName="Tabela832357" ref="B72:C81" headerRowCount="0" totalsRowShown="0" headerRowDxfId="8902" dataDxfId="8901">
  <tableColumns count="2">
    <tableColumn id="1" xr3:uid="{00000000-0010-0000-1D00-000001000000}" name="Kolumna1" headerRowDxfId="8900" dataDxfId="8899"/>
    <tableColumn id="2" xr3:uid="{00000000-0010-0000-1D00-000002000000}" name="Kolumna2" dataDxfId="8898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17010000}" name="Tabela1923455963255" displayName="Tabela1923455963255" ref="I247:AM257" totalsRowShown="0" headerRowDxfId="3763" dataDxfId="3764" headerRowBorderDxfId="8274">
  <autoFilter ref="I247:AM257" xr:uid="{00000000-0009-0000-0100-0000F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1-000001000000}" name="1" dataDxfId="3795"/>
    <tableColumn id="2" xr3:uid="{00000000-0010-0000-1701-000002000000}" name="2" dataDxfId="3794"/>
    <tableColumn id="3" xr3:uid="{00000000-0010-0000-1701-000003000000}" name="3" dataDxfId="3793"/>
    <tableColumn id="4" xr3:uid="{00000000-0010-0000-1701-000004000000}" name="4" dataDxfId="3792"/>
    <tableColumn id="5" xr3:uid="{00000000-0010-0000-1701-000005000000}" name="5" dataDxfId="3791"/>
    <tableColumn id="6" xr3:uid="{00000000-0010-0000-1701-000006000000}" name="6" dataDxfId="3790"/>
    <tableColumn id="7" xr3:uid="{00000000-0010-0000-1701-000007000000}" name="7" dataDxfId="3789"/>
    <tableColumn id="8" xr3:uid="{00000000-0010-0000-1701-000008000000}" name="8" dataDxfId="3788"/>
    <tableColumn id="9" xr3:uid="{00000000-0010-0000-1701-000009000000}" name="9" dataDxfId="3787"/>
    <tableColumn id="10" xr3:uid="{00000000-0010-0000-1701-00000A000000}" name="10" dataDxfId="3786"/>
    <tableColumn id="11" xr3:uid="{00000000-0010-0000-1701-00000B000000}" name="11" dataDxfId="3785"/>
    <tableColumn id="12" xr3:uid="{00000000-0010-0000-1701-00000C000000}" name="12" dataDxfId="3784"/>
    <tableColumn id="13" xr3:uid="{00000000-0010-0000-1701-00000D000000}" name="13" dataDxfId="3783"/>
    <tableColumn id="14" xr3:uid="{00000000-0010-0000-1701-00000E000000}" name="14" dataDxfId="3782"/>
    <tableColumn id="15" xr3:uid="{00000000-0010-0000-1701-00000F000000}" name="15" dataDxfId="3781"/>
    <tableColumn id="16" xr3:uid="{00000000-0010-0000-1701-000010000000}" name="16" dataDxfId="3780"/>
    <tableColumn id="17" xr3:uid="{00000000-0010-0000-1701-000011000000}" name="17" dataDxfId="3779"/>
    <tableColumn id="18" xr3:uid="{00000000-0010-0000-1701-000012000000}" name="18" dataDxfId="3778"/>
    <tableColumn id="19" xr3:uid="{00000000-0010-0000-1701-000013000000}" name="19" dataDxfId="3777"/>
    <tableColumn id="20" xr3:uid="{00000000-0010-0000-1701-000014000000}" name="20" dataDxfId="3776"/>
    <tableColumn id="21" xr3:uid="{00000000-0010-0000-1701-000015000000}" name="21" dataDxfId="3775"/>
    <tableColumn id="22" xr3:uid="{00000000-0010-0000-1701-000016000000}" name="22" dataDxfId="3774"/>
    <tableColumn id="23" xr3:uid="{00000000-0010-0000-1701-000017000000}" name="23" dataDxfId="3773"/>
    <tableColumn id="24" xr3:uid="{00000000-0010-0000-1701-000018000000}" name="24" dataDxfId="3772"/>
    <tableColumn id="25" xr3:uid="{00000000-0010-0000-1701-000019000000}" name="25" dataDxfId="3771"/>
    <tableColumn id="26" xr3:uid="{00000000-0010-0000-1701-00001A000000}" name="26" dataDxfId="3770"/>
    <tableColumn id="27" xr3:uid="{00000000-0010-0000-1701-00001B000000}" name="27" dataDxfId="3769"/>
    <tableColumn id="28" xr3:uid="{00000000-0010-0000-1701-00001C000000}" name="28" dataDxfId="3768"/>
    <tableColumn id="29" xr3:uid="{00000000-0010-0000-1701-00001D000000}" name="29" dataDxfId="3767"/>
    <tableColumn id="30" xr3:uid="{00000000-0010-0000-1701-00001E000000}" name="30" dataDxfId="3766"/>
    <tableColumn id="31" xr3:uid="{00000000-0010-0000-1701-00001F000000}" name="31" dataDxfId="3765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18010000}" name="Tabela33064256" displayName="Tabela33064256" ref="I57:AM72" totalsRowShown="0" headerRowDxfId="3796" dataDxfId="3797">
  <autoFilter ref="I57:AM72" xr:uid="{00000000-0009-0000-0100-0000F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1-000001000000}" name="1" dataDxfId="3828"/>
    <tableColumn id="2" xr3:uid="{00000000-0010-0000-1801-000002000000}" name="2" dataDxfId="3827"/>
    <tableColumn id="3" xr3:uid="{00000000-0010-0000-1801-000003000000}" name="3" dataDxfId="3826"/>
    <tableColumn id="4" xr3:uid="{00000000-0010-0000-1801-000004000000}" name="4" dataDxfId="3825"/>
    <tableColumn id="5" xr3:uid="{00000000-0010-0000-1801-000005000000}" name="5" dataDxfId="3824"/>
    <tableColumn id="6" xr3:uid="{00000000-0010-0000-1801-000006000000}" name="6" dataDxfId="3823"/>
    <tableColumn id="7" xr3:uid="{00000000-0010-0000-1801-000007000000}" name="7" dataDxfId="3822"/>
    <tableColumn id="8" xr3:uid="{00000000-0010-0000-1801-000008000000}" name="8" dataDxfId="3821"/>
    <tableColumn id="9" xr3:uid="{00000000-0010-0000-1801-000009000000}" name="9" dataDxfId="3820"/>
    <tableColumn id="10" xr3:uid="{00000000-0010-0000-1801-00000A000000}" name="10" dataDxfId="3819"/>
    <tableColumn id="11" xr3:uid="{00000000-0010-0000-1801-00000B000000}" name="11" dataDxfId="3818"/>
    <tableColumn id="12" xr3:uid="{00000000-0010-0000-1801-00000C000000}" name="12" dataDxfId="3817"/>
    <tableColumn id="13" xr3:uid="{00000000-0010-0000-1801-00000D000000}" name="13" dataDxfId="3816"/>
    <tableColumn id="14" xr3:uid="{00000000-0010-0000-1801-00000E000000}" name="14" dataDxfId="3815"/>
    <tableColumn id="15" xr3:uid="{00000000-0010-0000-1801-00000F000000}" name="15" dataDxfId="3814"/>
    <tableColumn id="16" xr3:uid="{00000000-0010-0000-1801-000010000000}" name="16" dataDxfId="3813"/>
    <tableColumn id="17" xr3:uid="{00000000-0010-0000-1801-000011000000}" name="17" dataDxfId="3812"/>
    <tableColumn id="18" xr3:uid="{00000000-0010-0000-1801-000012000000}" name="18" dataDxfId="3811"/>
    <tableColumn id="19" xr3:uid="{00000000-0010-0000-1801-000013000000}" name="19" dataDxfId="3810"/>
    <tableColumn id="20" xr3:uid="{00000000-0010-0000-1801-000014000000}" name="20" dataDxfId="3809"/>
    <tableColumn id="21" xr3:uid="{00000000-0010-0000-1801-000015000000}" name="21" dataDxfId="3808"/>
    <tableColumn id="22" xr3:uid="{00000000-0010-0000-1801-000016000000}" name="22" dataDxfId="3807"/>
    <tableColumn id="23" xr3:uid="{00000000-0010-0000-1801-000017000000}" name="23" dataDxfId="3806"/>
    <tableColumn id="24" xr3:uid="{00000000-0010-0000-1801-000018000000}" name="24" dataDxfId="3805"/>
    <tableColumn id="25" xr3:uid="{00000000-0010-0000-1801-000019000000}" name="25" dataDxfId="3804"/>
    <tableColumn id="26" xr3:uid="{00000000-0010-0000-1801-00001A000000}" name="26" dataDxfId="3803"/>
    <tableColumn id="27" xr3:uid="{00000000-0010-0000-1801-00001B000000}" name="27" dataDxfId="3802"/>
    <tableColumn id="28" xr3:uid="{00000000-0010-0000-1801-00001C000000}" name="28" dataDxfId="3801"/>
    <tableColumn id="29" xr3:uid="{00000000-0010-0000-1801-00001D000000}" name="29" dataDxfId="3800"/>
    <tableColumn id="30" xr3:uid="{00000000-0010-0000-1801-00001E000000}" name="30" dataDxfId="3799"/>
    <tableColumn id="31" xr3:uid="{00000000-0010-0000-1801-00001F000000}" name="31" dataDxfId="3798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19010000}" name="Jedzenie2257" displayName="Jedzenie2257" ref="B80:G89" headerRowCount="0" totalsRowShown="0" headerRowDxfId="8257">
  <tableColumns count="6">
    <tableColumn id="1" xr3:uid="{00000000-0010-0000-1901-000001000000}" name="Kategoria" dataDxfId="2569">
      <calculatedColumnFormula>'Wzorzec kategorii'!B36</calculatedColumnFormula>
    </tableColumn>
    <tableColumn id="2" xr3:uid="{00000000-0010-0000-1901-000002000000}" name="0" headerRowDxfId="8256" dataDxfId="2568" dataCellStyle="Walutowy"/>
    <tableColumn id="3" xr3:uid="{00000000-0010-0000-1901-000003000000}" name="02" headerRowDxfId="8255" dataDxfId="2567" dataCellStyle="Walutowy">
      <calculatedColumnFormula>SUM(Tabela330260[#This Row])</calculatedColumnFormula>
    </tableColumn>
    <tableColumn id="4" xr3:uid="{00000000-0010-0000-1901-000004000000}" name="Kolumna4" dataDxfId="2566" dataCellStyle="Walutowy">
      <calculatedColumnFormula>C80-D80</calculatedColumnFormula>
    </tableColumn>
    <tableColumn id="5" xr3:uid="{00000000-0010-0000-1901-000005000000}" name="Kolumna1" dataDxfId="2565" dataCellStyle="Procentowy">
      <calculatedColumnFormula>IFERROR(D80/C80,"")</calculatedColumnFormula>
    </tableColumn>
    <tableColumn id="6" xr3:uid="{00000000-0010-0000-1901-000006000000}" name="Kolumna2" dataDxfId="2564" dataCellStyle="Walutowy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1A010000}" name="Transport3258" displayName="Transport3258" ref="B104:G113" headerRowCount="0" totalsRowShown="0">
  <tableColumns count="6">
    <tableColumn id="1" xr3:uid="{00000000-0010-0000-1A01-000001000000}" name="Kolumna1" dataDxfId="2575">
      <calculatedColumnFormula>'Wzorzec kategorii'!B60</calculatedColumnFormula>
    </tableColumn>
    <tableColumn id="2" xr3:uid="{00000000-0010-0000-1A01-000002000000}" name="Kolumna2" dataDxfId="2574" dataCellStyle="Walutowy"/>
    <tableColumn id="3" xr3:uid="{00000000-0010-0000-1A01-000003000000}" name="Kolumna3" dataDxfId="2573" dataCellStyle="Walutowy">
      <calculatedColumnFormula>SUM(Tabela1942272[#This Row])</calculatedColumnFormula>
    </tableColumn>
    <tableColumn id="4" xr3:uid="{00000000-0010-0000-1A01-000004000000}" name="Kolumna4" dataDxfId="2572" dataCellStyle="Walutowy">
      <calculatedColumnFormula>C104-D104</calculatedColumnFormula>
    </tableColumn>
    <tableColumn id="5" xr3:uid="{00000000-0010-0000-1A01-000005000000}" name="Kolumna5" dataDxfId="2571" dataCellStyle="Procentowy">
      <calculatedColumnFormula>IFERROR(D104/C104,"")</calculatedColumnFormula>
    </tableColumn>
    <tableColumn id="6" xr3:uid="{00000000-0010-0000-1A01-000006000000}" name="Kolumna6" dataDxfId="2570" dataCellStyle="Walutowy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1B010000}" name="Przychody8" displayName="Przychody8" ref="B58:G72" headerRowCount="0" totalsRowShown="0" headerRowDxfId="8254">
  <tableColumns count="6">
    <tableColumn id="1" xr3:uid="{00000000-0010-0000-1B01-000001000000}" name="Kolumna1" dataDxfId="2581">
      <calculatedColumnFormula>'Wzorzec kategorii'!B15</calculatedColumnFormula>
    </tableColumn>
    <tableColumn id="2" xr3:uid="{00000000-0010-0000-1B01-000002000000}" name="Kolumna2" dataDxfId="2580" dataCellStyle="Walutowy"/>
    <tableColumn id="3" xr3:uid="{00000000-0010-0000-1B01-000003000000}" name="Kolumna3" dataDxfId="2579" dataCellStyle="Walutowy">
      <calculatedColumnFormula>SUM(Tabela33064288[#This Row])</calculatedColumnFormula>
    </tableColumn>
    <tableColumn id="4" xr3:uid="{00000000-0010-0000-1B01-000004000000}" name="Kolumna4" dataDxfId="2578" dataCellStyle="Walutowy">
      <calculatedColumnFormula>Przychody8[[#This Row],[Kolumna3]]-Przychody8[[#This Row],[Kolumna2]]</calculatedColumnFormula>
    </tableColumn>
    <tableColumn id="5" xr3:uid="{00000000-0010-0000-1B01-000005000000}" name="Kolumna5" dataDxfId="2577" dataCellStyle="Procentowy">
      <calculatedColumnFormula>IFERROR(D58/C58,"")</calculatedColumnFormula>
    </tableColumn>
    <tableColumn id="6" xr3:uid="{00000000-0010-0000-1B01-000006000000}" name="Kolumna6" dataDxfId="2576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1C010000}" name="Tabela330260" displayName="Tabela330260" ref="I79:AM89" totalsRowShown="0" headerRowDxfId="2582" dataDxfId="2583">
  <autoFilter ref="I79:AM89" xr:uid="{00000000-0009-0000-0100-00000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C01-000001000000}" name="1" dataDxfId="2614"/>
    <tableColumn id="2" xr3:uid="{00000000-0010-0000-1C01-000002000000}" name="2" dataDxfId="2613"/>
    <tableColumn id="3" xr3:uid="{00000000-0010-0000-1C01-000003000000}" name="3" dataDxfId="2612"/>
    <tableColumn id="4" xr3:uid="{00000000-0010-0000-1C01-000004000000}" name="4" dataDxfId="2611"/>
    <tableColumn id="5" xr3:uid="{00000000-0010-0000-1C01-000005000000}" name="5" dataDxfId="2610"/>
    <tableColumn id="6" xr3:uid="{00000000-0010-0000-1C01-000006000000}" name="6" dataDxfId="2609"/>
    <tableColumn id="7" xr3:uid="{00000000-0010-0000-1C01-000007000000}" name="7" dataDxfId="2608"/>
    <tableColumn id="8" xr3:uid="{00000000-0010-0000-1C01-000008000000}" name="8" dataDxfId="2607"/>
    <tableColumn id="9" xr3:uid="{00000000-0010-0000-1C01-000009000000}" name="9" dataDxfId="2606"/>
    <tableColumn id="10" xr3:uid="{00000000-0010-0000-1C01-00000A000000}" name="10" dataDxfId="2605"/>
    <tableColumn id="11" xr3:uid="{00000000-0010-0000-1C01-00000B000000}" name="11" dataDxfId="2604"/>
    <tableColumn id="12" xr3:uid="{00000000-0010-0000-1C01-00000C000000}" name="12" dataDxfId="2603"/>
    <tableColumn id="13" xr3:uid="{00000000-0010-0000-1C01-00000D000000}" name="13" dataDxfId="2602"/>
    <tableColumn id="14" xr3:uid="{00000000-0010-0000-1C01-00000E000000}" name="14" dataDxfId="2601"/>
    <tableColumn id="15" xr3:uid="{00000000-0010-0000-1C01-00000F000000}" name="15" dataDxfId="2600"/>
    <tableColumn id="16" xr3:uid="{00000000-0010-0000-1C01-000010000000}" name="16" dataDxfId="2599"/>
    <tableColumn id="17" xr3:uid="{00000000-0010-0000-1C01-000011000000}" name="17" dataDxfId="2598"/>
    <tableColumn id="18" xr3:uid="{00000000-0010-0000-1C01-000012000000}" name="18" dataDxfId="2597"/>
    <tableColumn id="19" xr3:uid="{00000000-0010-0000-1C01-000013000000}" name="19" dataDxfId="2596"/>
    <tableColumn id="20" xr3:uid="{00000000-0010-0000-1C01-000014000000}" name="20" dataDxfId="2595"/>
    <tableColumn id="21" xr3:uid="{00000000-0010-0000-1C01-000015000000}" name="21" dataDxfId="2594"/>
    <tableColumn id="22" xr3:uid="{00000000-0010-0000-1C01-000016000000}" name="22" dataDxfId="2593"/>
    <tableColumn id="23" xr3:uid="{00000000-0010-0000-1C01-000017000000}" name="23" dataDxfId="2592"/>
    <tableColumn id="24" xr3:uid="{00000000-0010-0000-1C01-000018000000}" name="24" dataDxfId="2591"/>
    <tableColumn id="25" xr3:uid="{00000000-0010-0000-1C01-000019000000}" name="25" dataDxfId="2590"/>
    <tableColumn id="26" xr3:uid="{00000000-0010-0000-1C01-00001A000000}" name="26" dataDxfId="2589"/>
    <tableColumn id="27" xr3:uid="{00000000-0010-0000-1C01-00001B000000}" name="27" dataDxfId="2588"/>
    <tableColumn id="28" xr3:uid="{00000000-0010-0000-1C01-00001C000000}" name="28" dataDxfId="2587"/>
    <tableColumn id="29" xr3:uid="{00000000-0010-0000-1C01-00001D000000}" name="29" dataDxfId="2586"/>
    <tableColumn id="30" xr3:uid="{00000000-0010-0000-1C01-00001E000000}" name="30" dataDxfId="2585"/>
    <tableColumn id="31" xr3:uid="{00000000-0010-0000-1C01-00001F000000}" name="31" dataDxfId="2584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1D010000}" name="Tabela431261" displayName="Tabela431261" ref="B92:G101" headerRowCount="0" totalsRowShown="0" headerRowDxfId="8253">
  <tableColumns count="6">
    <tableColumn id="1" xr3:uid="{00000000-0010-0000-1D01-000001000000}" name="Kolumna1" dataDxfId="2620">
      <calculatedColumnFormula>'Wzorzec kategorii'!B48</calculatedColumnFormula>
    </tableColumn>
    <tableColumn id="2" xr3:uid="{00000000-0010-0000-1D01-000002000000}" name="Kolumna2" headerRowDxfId="8252" dataDxfId="2619" dataCellStyle="Walutowy"/>
    <tableColumn id="3" xr3:uid="{00000000-0010-0000-1D01-000003000000}" name="Kolumna3" headerRowDxfId="8251" dataDxfId="2618" dataCellStyle="Walutowy">
      <calculatedColumnFormula>SUM(Tabela1841271[#This Row])</calculatedColumnFormula>
    </tableColumn>
    <tableColumn id="4" xr3:uid="{00000000-0010-0000-1D01-000004000000}" name="Kolumna4" headerRowDxfId="8250" dataDxfId="2617" dataCellStyle="Walutowy">
      <calculatedColumnFormula>C92-D92</calculatedColumnFormula>
    </tableColumn>
    <tableColumn id="5" xr3:uid="{00000000-0010-0000-1D01-000005000000}" name="Kolumna5" headerRowDxfId="8249" dataDxfId="2616" dataCellStyle="Procentowy">
      <calculatedColumnFormula>IFERROR(D92/C92,"")</calculatedColumnFormula>
    </tableColumn>
    <tableColumn id="6" xr3:uid="{00000000-0010-0000-1D01-000006000000}" name="Kolumna6" headerRowDxfId="8248" dataDxfId="2615" dataCellStyle="Walutowy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1E010000}" name="Tabela832262" displayName="Tabela832262" ref="B116:G125" headerRowCount="0" totalsRowShown="0">
  <tableColumns count="6">
    <tableColumn id="1" xr3:uid="{00000000-0010-0000-1E01-000001000000}" name="Kolumna1" headerRowDxfId="8247" dataDxfId="2626">
      <calculatedColumnFormula>'Wzorzec kategorii'!B72</calculatedColumnFormula>
    </tableColumn>
    <tableColumn id="2" xr3:uid="{00000000-0010-0000-1E01-000002000000}" name="Kolumna2" dataDxfId="2625" dataCellStyle="Walutowy"/>
    <tableColumn id="3" xr3:uid="{00000000-0010-0000-1E01-000003000000}" name="Kolumna3" dataDxfId="2624" dataCellStyle="Walutowy">
      <calculatedColumnFormula>SUM(Tabela192143273[#This Row])</calculatedColumnFormula>
    </tableColumn>
    <tableColumn id="4" xr3:uid="{00000000-0010-0000-1E01-000004000000}" name="Kolumna4" dataDxfId="2623" dataCellStyle="Walutowy">
      <calculatedColumnFormula>C116-D116</calculatedColumnFormula>
    </tableColumn>
    <tableColumn id="5" xr3:uid="{00000000-0010-0000-1E01-000005000000}" name="Kolumna5" dataDxfId="2622" dataCellStyle="Procentowy">
      <calculatedColumnFormula>IFERROR(D116/C116,"")</calculatedColumnFormula>
    </tableColumn>
    <tableColumn id="6" xr3:uid="{00000000-0010-0000-1E01-000006000000}" name="Kolumna6" dataDxfId="2621" dataCellStyle="Walutowy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1F010000}" name="Tabela933263" displayName="Tabela933263" ref="B128:G137" headerRowCount="0" totalsRowShown="0">
  <tableColumns count="6">
    <tableColumn id="1" xr3:uid="{00000000-0010-0000-1F01-000001000000}" name="Kolumna1" headerRowDxfId="8246" dataDxfId="2632">
      <calculatedColumnFormula>'Wzorzec kategorii'!B84</calculatedColumnFormula>
    </tableColumn>
    <tableColumn id="2" xr3:uid="{00000000-0010-0000-1F01-000002000000}" name="Kolumna2" dataDxfId="2631" dataCellStyle="Walutowy"/>
    <tableColumn id="3" xr3:uid="{00000000-0010-0000-1F01-000003000000}" name="Kolumna3" dataDxfId="2630" dataCellStyle="Walutowy">
      <calculatedColumnFormula>SUM(Tabela19212547277[#This Row])</calculatedColumnFormula>
    </tableColumn>
    <tableColumn id="4" xr3:uid="{00000000-0010-0000-1F01-000004000000}" name="Kolumna4" dataDxfId="2629" dataCellStyle="Walutowy">
      <calculatedColumnFormula>C128-D128</calculatedColumnFormula>
    </tableColumn>
    <tableColumn id="5" xr3:uid="{00000000-0010-0000-1F01-000005000000}" name="Kolumna5" dataDxfId="2628" dataCellStyle="Procentowy">
      <calculatedColumnFormula>IFERROR(D128/C128,"")</calculatedColumnFormula>
    </tableColumn>
    <tableColumn id="6" xr3:uid="{00000000-0010-0000-1F01-000006000000}" name="Kolumna6" dataDxfId="2627" dataCellStyle="Walutowy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20010000}" name="Tabela1034264" displayName="Tabela1034264" ref="B140:G149" headerRowCount="0" totalsRowShown="0">
  <tableColumns count="6">
    <tableColumn id="1" xr3:uid="{00000000-0010-0000-2001-000001000000}" name="Kolumna1" headerRowDxfId="8245" dataDxfId="2638">
      <calculatedColumnFormula>'Wzorzec kategorii'!B96</calculatedColumnFormula>
    </tableColumn>
    <tableColumn id="2" xr3:uid="{00000000-0010-0000-2001-000002000000}" name="Kolumna2" dataDxfId="2637" dataCellStyle="Walutowy"/>
    <tableColumn id="3" xr3:uid="{00000000-0010-0000-2001-000003000000}" name="Kolumna3" dataDxfId="2636" dataCellStyle="Walutowy">
      <calculatedColumnFormula>SUM(Tabela19212446276[#This Row])</calculatedColumnFormula>
    </tableColumn>
    <tableColumn id="4" xr3:uid="{00000000-0010-0000-2001-000004000000}" name="Kolumna4" dataDxfId="2635" dataCellStyle="Walutowy">
      <calculatedColumnFormula>C140-D140</calculatedColumnFormula>
    </tableColumn>
    <tableColumn id="5" xr3:uid="{00000000-0010-0000-2001-000005000000}" name="Kolumna5" dataDxfId="2634" dataCellStyle="Procentowy">
      <calculatedColumnFormula>IFERROR(D140/C140,"")</calculatedColumnFormula>
    </tableColumn>
    <tableColumn id="6" xr3:uid="{00000000-0010-0000-2001-000006000000}" name="Kolumna6" dataDxfId="2633" dataCellStyle="Walutowy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E000000}" name="Tabela933358" displayName="Tabela933358" ref="B84:C93" headerRowCount="0" totalsRowShown="0" headerRowDxfId="8897" dataDxfId="8896">
  <tableColumns count="2">
    <tableColumn id="1" xr3:uid="{00000000-0010-0000-1E00-000001000000}" name="Kolumna1" headerRowDxfId="8895" dataDxfId="8894"/>
    <tableColumn id="2" xr3:uid="{00000000-0010-0000-1E00-000002000000}" name="Kolumna2" dataDxfId="8893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21010000}" name="Tabela1135265" displayName="Tabela1135265" ref="B152:G161" headerRowCount="0" totalsRowShown="0">
  <tableColumns count="6">
    <tableColumn id="1" xr3:uid="{00000000-0010-0000-2101-000001000000}" name="Kolumna1" dataDxfId="2644">
      <calculatedColumnFormula>'Wzorzec kategorii'!B108</calculatedColumnFormula>
    </tableColumn>
    <tableColumn id="2" xr3:uid="{00000000-0010-0000-2101-000002000000}" name="Kolumna2" dataDxfId="2643" dataCellStyle="Walutowy"/>
    <tableColumn id="3" xr3:uid="{00000000-0010-0000-2101-000003000000}" name="Kolumna3" dataDxfId="2642" dataCellStyle="Walutowy">
      <calculatedColumnFormula>SUM(Tabela192244274[#This Row])</calculatedColumnFormula>
    </tableColumn>
    <tableColumn id="4" xr3:uid="{00000000-0010-0000-2101-000004000000}" name="Kolumna4" dataDxfId="2641" dataCellStyle="Walutowy">
      <calculatedColumnFormula>C152-D152</calculatedColumnFormula>
    </tableColumn>
    <tableColumn id="5" xr3:uid="{00000000-0010-0000-2101-000005000000}" name="Kolumna5" dataDxfId="2640" dataCellStyle="Procentowy">
      <calculatedColumnFormula>IFERROR(D152/C152,"")</calculatedColumnFormula>
    </tableColumn>
    <tableColumn id="6" xr3:uid="{00000000-0010-0000-2101-000006000000}" name="Kolumna6" dataDxfId="2639" dataCellStyle="Walutowy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22010000}" name="Tabela1236266" displayName="Tabela1236266" ref="B164:G173" headerRowCount="0" totalsRowShown="0">
  <tableColumns count="6">
    <tableColumn id="1" xr3:uid="{00000000-0010-0000-2201-000001000000}" name="Kolumna1" dataDxfId="2650">
      <calculatedColumnFormula>'Wzorzec kategorii'!B120</calculatedColumnFormula>
    </tableColumn>
    <tableColumn id="2" xr3:uid="{00000000-0010-0000-2201-000002000000}" name="Kolumna2" dataDxfId="2649" dataCellStyle="Walutowy"/>
    <tableColumn id="3" xr3:uid="{00000000-0010-0000-2201-000003000000}" name="Kolumna3" dataDxfId="2648" dataCellStyle="Walutowy">
      <calculatedColumnFormula>SUM(Tabela2548278[#This Row])</calculatedColumnFormula>
    </tableColumn>
    <tableColumn id="4" xr3:uid="{00000000-0010-0000-2201-000004000000}" name="Kolumna4" dataDxfId="2647" dataCellStyle="Walutowy">
      <calculatedColumnFormula>C164-D164</calculatedColumnFormula>
    </tableColumn>
    <tableColumn id="5" xr3:uid="{00000000-0010-0000-2201-000005000000}" name="Kolumna5" dataDxfId="2646" dataCellStyle="Procentowy">
      <calculatedColumnFormula>IFERROR(D164/C164,"")</calculatedColumnFormula>
    </tableColumn>
    <tableColumn id="6" xr3:uid="{00000000-0010-0000-2201-000006000000}" name="Kolumna6" dataDxfId="2645" dataCellStyle="Walutowy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23010000}" name="Tabela1337267" displayName="Tabela1337267" ref="B176:G185" headerRowCount="0" totalsRowShown="0">
  <tableColumns count="6">
    <tableColumn id="1" xr3:uid="{00000000-0010-0000-2301-000001000000}" name="Kolumna1" dataDxfId="2656">
      <calculatedColumnFormula>'Wzorzec kategorii'!B132</calculatedColumnFormula>
    </tableColumn>
    <tableColumn id="2" xr3:uid="{00000000-0010-0000-2301-000002000000}" name="Kolumna2" dataDxfId="2655" dataCellStyle="Walutowy"/>
    <tableColumn id="3" xr3:uid="{00000000-0010-0000-2301-000003000000}" name="Kolumna3" dataDxfId="2654" dataCellStyle="Walutowy">
      <calculatedColumnFormula>SUM(Tabela2649279[#This Row])</calculatedColumnFormula>
    </tableColumn>
    <tableColumn id="4" xr3:uid="{00000000-0010-0000-2301-000004000000}" name="Kolumna4" dataDxfId="2653" dataCellStyle="Walutowy">
      <calculatedColumnFormula>C176-D176</calculatedColumnFormula>
    </tableColumn>
    <tableColumn id="5" xr3:uid="{00000000-0010-0000-2301-000005000000}" name="Kolumna5" dataDxfId="2652" dataCellStyle="Procentowy">
      <calculatedColumnFormula>IFERROR(D176/C176,"")</calculatedColumnFormula>
    </tableColumn>
    <tableColumn id="6" xr3:uid="{00000000-0010-0000-2301-000006000000}" name="Kolumna6" dataDxfId="2651" dataCellStyle="Walutowy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24010000}" name="Tabela1438268" displayName="Tabela1438268" ref="B188:G197" headerRowCount="0" totalsRowShown="0">
  <tableColumns count="6">
    <tableColumn id="1" xr3:uid="{00000000-0010-0000-2401-000001000000}" name="Kolumna1" dataDxfId="2662">
      <calculatedColumnFormula>'Wzorzec kategorii'!B144</calculatedColumnFormula>
    </tableColumn>
    <tableColumn id="2" xr3:uid="{00000000-0010-0000-2401-000002000000}" name="Kolumna2" dataDxfId="2661" dataCellStyle="Walutowy"/>
    <tableColumn id="3" xr3:uid="{00000000-0010-0000-2401-000003000000}" name="Kolumna3" dataDxfId="2660" dataCellStyle="Walutowy">
      <calculatedColumnFormula>SUM(Tabela2750280[#This Row])</calculatedColumnFormula>
    </tableColumn>
    <tableColumn id="4" xr3:uid="{00000000-0010-0000-2401-000004000000}" name="Kolumna4" dataDxfId="2659" dataCellStyle="Walutowy">
      <calculatedColumnFormula>C188-D188</calculatedColumnFormula>
    </tableColumn>
    <tableColumn id="5" xr3:uid="{00000000-0010-0000-2401-000005000000}" name="Kolumna5" dataDxfId="2658" dataCellStyle="Procentowy">
      <calculatedColumnFormula>IFERROR(D188/C188,"")</calculatedColumnFormula>
    </tableColumn>
    <tableColumn id="6" xr3:uid="{00000000-0010-0000-2401-000006000000}" name="Kolumna6" dataDxfId="2657" dataCellStyle="Walutowy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25010000}" name="Tabela1539269" displayName="Tabela1539269" ref="B200:G209" headerRowCount="0" totalsRowShown="0">
  <tableColumns count="6">
    <tableColumn id="1" xr3:uid="{00000000-0010-0000-2501-000001000000}" name="Kolumna1" dataDxfId="2668">
      <calculatedColumnFormula>'Wzorzec kategorii'!B156</calculatedColumnFormula>
    </tableColumn>
    <tableColumn id="2" xr3:uid="{00000000-0010-0000-2501-000002000000}" name="Kolumna2" dataDxfId="2667" dataCellStyle="Walutowy"/>
    <tableColumn id="3" xr3:uid="{00000000-0010-0000-2501-000003000000}" name="Kolumna3" dataDxfId="2666" dataCellStyle="Walutowy">
      <calculatedColumnFormula>SUM(Tabela2851281[#This Row])</calculatedColumnFormula>
    </tableColumn>
    <tableColumn id="4" xr3:uid="{00000000-0010-0000-2501-000004000000}" name="Kolumna4" dataDxfId="2665" dataCellStyle="Walutowy">
      <calculatedColumnFormula>C200-D200</calculatedColumnFormula>
    </tableColumn>
    <tableColumn id="5" xr3:uid="{00000000-0010-0000-2501-000005000000}" name="Kolumna5" dataDxfId="2664" dataCellStyle="Procentowy">
      <calculatedColumnFormula>IFERROR(D200/C200,"")</calculatedColumnFormula>
    </tableColumn>
    <tableColumn id="6" xr3:uid="{00000000-0010-0000-2501-000006000000}" name="Kolumna6" dataDxfId="2663" dataCellStyle="Walutowy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26010000}" name="Tabela1640270" displayName="Tabela1640270" ref="B212:G221" headerRowCount="0" totalsRowShown="0">
  <tableColumns count="6">
    <tableColumn id="1" xr3:uid="{00000000-0010-0000-2601-000001000000}" name="Kolumna1" dataDxfId="2674">
      <calculatedColumnFormula>'Wzorzec kategorii'!B168</calculatedColumnFormula>
    </tableColumn>
    <tableColumn id="2" xr3:uid="{00000000-0010-0000-2601-000002000000}" name="Kolumna2" dataDxfId="2673" dataCellStyle="Walutowy"/>
    <tableColumn id="3" xr3:uid="{00000000-0010-0000-2601-000003000000}" name="Kolumna3" dataDxfId="2672" dataCellStyle="Walutowy">
      <calculatedColumnFormula>SUM(Tabela192345275[#This Row])</calculatedColumnFormula>
    </tableColumn>
    <tableColumn id="4" xr3:uid="{00000000-0010-0000-2601-000004000000}" name="Kolumna4" dataDxfId="2671" dataCellStyle="Walutowy">
      <calculatedColumnFormula>C212-D212</calculatedColumnFormula>
    </tableColumn>
    <tableColumn id="5" xr3:uid="{00000000-0010-0000-2601-000005000000}" name="Kolumna5" dataDxfId="2670" dataCellStyle="Procentowy">
      <calculatedColumnFormula>IFERROR(D212/C212,"")</calculatedColumnFormula>
    </tableColumn>
    <tableColumn id="6" xr3:uid="{00000000-0010-0000-2601-000006000000}" name="Kolumna6" dataDxfId="2669" dataCellStyle="Walutowy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27010000}" name="Tabela1841271" displayName="Tabela1841271" ref="I91:AM101" totalsRowShown="0" headerRowDxfId="2675" dataDxfId="2676" headerRowBorderDxfId="8244">
  <autoFilter ref="I91:AM101" xr:uid="{00000000-0009-0000-0100-00000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701-000001000000}" name="1" dataDxfId="2707"/>
    <tableColumn id="2" xr3:uid="{00000000-0010-0000-2701-000002000000}" name="2" dataDxfId="2706"/>
    <tableColumn id="3" xr3:uid="{00000000-0010-0000-2701-000003000000}" name="3" dataDxfId="2705"/>
    <tableColumn id="4" xr3:uid="{00000000-0010-0000-2701-000004000000}" name="4" dataDxfId="2704"/>
    <tableColumn id="5" xr3:uid="{00000000-0010-0000-2701-000005000000}" name="5" dataDxfId="2703"/>
    <tableColumn id="6" xr3:uid="{00000000-0010-0000-2701-000006000000}" name="6" dataDxfId="2702"/>
    <tableColumn id="7" xr3:uid="{00000000-0010-0000-2701-000007000000}" name="7" dataDxfId="2701"/>
    <tableColumn id="8" xr3:uid="{00000000-0010-0000-2701-000008000000}" name="8" dataDxfId="2700"/>
    <tableColumn id="9" xr3:uid="{00000000-0010-0000-2701-000009000000}" name="9" dataDxfId="2699"/>
    <tableColumn id="10" xr3:uid="{00000000-0010-0000-2701-00000A000000}" name="10" dataDxfId="2698"/>
    <tableColumn id="11" xr3:uid="{00000000-0010-0000-2701-00000B000000}" name="11" dataDxfId="2697"/>
    <tableColumn id="12" xr3:uid="{00000000-0010-0000-2701-00000C000000}" name="12" dataDxfId="2696"/>
    <tableColumn id="13" xr3:uid="{00000000-0010-0000-2701-00000D000000}" name="13" dataDxfId="2695"/>
    <tableColumn id="14" xr3:uid="{00000000-0010-0000-2701-00000E000000}" name="14" dataDxfId="2694"/>
    <tableColumn id="15" xr3:uid="{00000000-0010-0000-2701-00000F000000}" name="15" dataDxfId="2693"/>
    <tableColumn id="16" xr3:uid="{00000000-0010-0000-2701-000010000000}" name="16" dataDxfId="2692"/>
    <tableColumn id="17" xr3:uid="{00000000-0010-0000-2701-000011000000}" name="17" dataDxfId="2691"/>
    <tableColumn id="18" xr3:uid="{00000000-0010-0000-2701-000012000000}" name="18" dataDxfId="2690"/>
    <tableColumn id="19" xr3:uid="{00000000-0010-0000-2701-000013000000}" name="19" dataDxfId="2689"/>
    <tableColumn id="20" xr3:uid="{00000000-0010-0000-2701-000014000000}" name="20" dataDxfId="2688"/>
    <tableColumn id="21" xr3:uid="{00000000-0010-0000-2701-000015000000}" name="21" dataDxfId="2687"/>
    <tableColumn id="22" xr3:uid="{00000000-0010-0000-2701-000016000000}" name="22" dataDxfId="2686"/>
    <tableColumn id="23" xr3:uid="{00000000-0010-0000-2701-000017000000}" name="23" dataDxfId="2685"/>
    <tableColumn id="24" xr3:uid="{00000000-0010-0000-2701-000018000000}" name="24" dataDxfId="2684"/>
    <tableColumn id="25" xr3:uid="{00000000-0010-0000-2701-000019000000}" name="25" dataDxfId="2683"/>
    <tableColumn id="26" xr3:uid="{00000000-0010-0000-2701-00001A000000}" name="26" dataDxfId="2682"/>
    <tableColumn id="27" xr3:uid="{00000000-0010-0000-2701-00001B000000}" name="27" dataDxfId="2681"/>
    <tableColumn id="28" xr3:uid="{00000000-0010-0000-2701-00001C000000}" name="28" dataDxfId="2680"/>
    <tableColumn id="29" xr3:uid="{00000000-0010-0000-2701-00001D000000}" name="29" dataDxfId="2679"/>
    <tableColumn id="30" xr3:uid="{00000000-0010-0000-2701-00001E000000}" name="30" dataDxfId="2678"/>
    <tableColumn id="31" xr3:uid="{00000000-0010-0000-2701-00001F000000}" name="31" dataDxfId="2677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28010000}" name="Tabela1942272" displayName="Tabela1942272" ref="I103:AM113" totalsRowShown="0" headerRowDxfId="2708" dataDxfId="2709" headerRowBorderDxfId="8243">
  <autoFilter ref="I103:AM113" xr:uid="{00000000-0009-0000-0100-00000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801-000001000000}" name="1" dataDxfId="2740"/>
    <tableColumn id="2" xr3:uid="{00000000-0010-0000-2801-000002000000}" name="2" dataDxfId="2739"/>
    <tableColumn id="3" xr3:uid="{00000000-0010-0000-2801-000003000000}" name="3" dataDxfId="2738"/>
    <tableColumn id="4" xr3:uid="{00000000-0010-0000-2801-000004000000}" name="4" dataDxfId="2737"/>
    <tableColumn id="5" xr3:uid="{00000000-0010-0000-2801-000005000000}" name="5" dataDxfId="2736"/>
    <tableColumn id="6" xr3:uid="{00000000-0010-0000-2801-000006000000}" name="6" dataDxfId="2735"/>
    <tableColumn id="7" xr3:uid="{00000000-0010-0000-2801-000007000000}" name="7" dataDxfId="2734"/>
    <tableColumn id="8" xr3:uid="{00000000-0010-0000-2801-000008000000}" name="8" dataDxfId="2733"/>
    <tableColumn id="9" xr3:uid="{00000000-0010-0000-2801-000009000000}" name="9" dataDxfId="2732"/>
    <tableColumn id="10" xr3:uid="{00000000-0010-0000-2801-00000A000000}" name="10" dataDxfId="2731"/>
    <tableColumn id="11" xr3:uid="{00000000-0010-0000-2801-00000B000000}" name="11" dataDxfId="2730"/>
    <tableColumn id="12" xr3:uid="{00000000-0010-0000-2801-00000C000000}" name="12" dataDxfId="2729"/>
    <tableColumn id="13" xr3:uid="{00000000-0010-0000-2801-00000D000000}" name="13" dataDxfId="2728"/>
    <tableColumn id="14" xr3:uid="{00000000-0010-0000-2801-00000E000000}" name="14" dataDxfId="2727"/>
    <tableColumn id="15" xr3:uid="{00000000-0010-0000-2801-00000F000000}" name="15" dataDxfId="2726"/>
    <tableColumn id="16" xr3:uid="{00000000-0010-0000-2801-000010000000}" name="16" dataDxfId="2725"/>
    <tableColumn id="17" xr3:uid="{00000000-0010-0000-2801-000011000000}" name="17" dataDxfId="2724"/>
    <tableColumn id="18" xr3:uid="{00000000-0010-0000-2801-000012000000}" name="18" dataDxfId="2723"/>
    <tableColumn id="19" xr3:uid="{00000000-0010-0000-2801-000013000000}" name="19" dataDxfId="2722"/>
    <tableColumn id="20" xr3:uid="{00000000-0010-0000-2801-000014000000}" name="20" dataDxfId="2721"/>
    <tableColumn id="21" xr3:uid="{00000000-0010-0000-2801-000015000000}" name="21" dataDxfId="2720"/>
    <tableColumn id="22" xr3:uid="{00000000-0010-0000-2801-000016000000}" name="22" dataDxfId="2719"/>
    <tableColumn id="23" xr3:uid="{00000000-0010-0000-2801-000017000000}" name="23" dataDxfId="2718"/>
    <tableColumn id="24" xr3:uid="{00000000-0010-0000-2801-000018000000}" name="24" dataDxfId="2717"/>
    <tableColumn id="25" xr3:uid="{00000000-0010-0000-2801-000019000000}" name="25" dataDxfId="2716"/>
    <tableColumn id="26" xr3:uid="{00000000-0010-0000-2801-00001A000000}" name="26" dataDxfId="2715"/>
    <tableColumn id="27" xr3:uid="{00000000-0010-0000-2801-00001B000000}" name="27" dataDxfId="2714"/>
    <tableColumn id="28" xr3:uid="{00000000-0010-0000-2801-00001C000000}" name="28" dataDxfId="2713"/>
    <tableColumn id="29" xr3:uid="{00000000-0010-0000-2801-00001D000000}" name="29" dataDxfId="2712"/>
    <tableColumn id="30" xr3:uid="{00000000-0010-0000-2801-00001E000000}" name="30" dataDxfId="2711"/>
    <tableColumn id="31" xr3:uid="{00000000-0010-0000-2801-00001F000000}" name="31" dataDxfId="2710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29010000}" name="Tabela192143273" displayName="Tabela192143273" ref="I115:AM125" totalsRowShown="0" headerRowDxfId="2741" dataDxfId="2742" headerRowBorderDxfId="8242">
  <autoFilter ref="I115:AM125" xr:uid="{00000000-0009-0000-0100-00001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901-000001000000}" name="1" dataDxfId="2773"/>
    <tableColumn id="2" xr3:uid="{00000000-0010-0000-2901-000002000000}" name="2" dataDxfId="2772"/>
    <tableColumn id="3" xr3:uid="{00000000-0010-0000-2901-000003000000}" name="3" dataDxfId="2771"/>
    <tableColumn id="4" xr3:uid="{00000000-0010-0000-2901-000004000000}" name="4" dataDxfId="2770"/>
    <tableColumn id="5" xr3:uid="{00000000-0010-0000-2901-000005000000}" name="5" dataDxfId="2769"/>
    <tableColumn id="6" xr3:uid="{00000000-0010-0000-2901-000006000000}" name="6" dataDxfId="2768"/>
    <tableColumn id="7" xr3:uid="{00000000-0010-0000-2901-000007000000}" name="7" dataDxfId="2767"/>
    <tableColumn id="8" xr3:uid="{00000000-0010-0000-2901-000008000000}" name="8" dataDxfId="2766"/>
    <tableColumn id="9" xr3:uid="{00000000-0010-0000-2901-000009000000}" name="9" dataDxfId="2765"/>
    <tableColumn id="10" xr3:uid="{00000000-0010-0000-2901-00000A000000}" name="10" dataDxfId="2764"/>
    <tableColumn id="11" xr3:uid="{00000000-0010-0000-2901-00000B000000}" name="11" dataDxfId="2763"/>
    <tableColumn id="12" xr3:uid="{00000000-0010-0000-2901-00000C000000}" name="12" dataDxfId="2762"/>
    <tableColumn id="13" xr3:uid="{00000000-0010-0000-2901-00000D000000}" name="13" dataDxfId="2761"/>
    <tableColumn id="14" xr3:uid="{00000000-0010-0000-2901-00000E000000}" name="14" dataDxfId="2760"/>
    <tableColumn id="15" xr3:uid="{00000000-0010-0000-2901-00000F000000}" name="15" dataDxfId="2759"/>
    <tableColumn id="16" xr3:uid="{00000000-0010-0000-2901-000010000000}" name="16" dataDxfId="2758"/>
    <tableColumn id="17" xr3:uid="{00000000-0010-0000-2901-000011000000}" name="17" dataDxfId="2757"/>
    <tableColumn id="18" xr3:uid="{00000000-0010-0000-2901-000012000000}" name="18" dataDxfId="2756"/>
    <tableColumn id="19" xr3:uid="{00000000-0010-0000-2901-000013000000}" name="19" dataDxfId="2755"/>
    <tableColumn id="20" xr3:uid="{00000000-0010-0000-2901-000014000000}" name="20" dataDxfId="2754"/>
    <tableColumn id="21" xr3:uid="{00000000-0010-0000-2901-000015000000}" name="21" dataDxfId="2753"/>
    <tableColumn id="22" xr3:uid="{00000000-0010-0000-2901-000016000000}" name="22" dataDxfId="2752"/>
    <tableColumn id="23" xr3:uid="{00000000-0010-0000-2901-000017000000}" name="23" dataDxfId="2751"/>
    <tableColumn id="24" xr3:uid="{00000000-0010-0000-2901-000018000000}" name="24" dataDxfId="2750"/>
    <tableColumn id="25" xr3:uid="{00000000-0010-0000-2901-000019000000}" name="25" dataDxfId="2749"/>
    <tableColumn id="26" xr3:uid="{00000000-0010-0000-2901-00001A000000}" name="26" dataDxfId="2748"/>
    <tableColumn id="27" xr3:uid="{00000000-0010-0000-2901-00001B000000}" name="27" dataDxfId="2747"/>
    <tableColumn id="28" xr3:uid="{00000000-0010-0000-2901-00001C000000}" name="28" dataDxfId="2746"/>
    <tableColumn id="29" xr3:uid="{00000000-0010-0000-2901-00001D000000}" name="29" dataDxfId="2745"/>
    <tableColumn id="30" xr3:uid="{00000000-0010-0000-2901-00001E000000}" name="30" dataDxfId="2744"/>
    <tableColumn id="31" xr3:uid="{00000000-0010-0000-2901-00001F000000}" name="31" dataDxfId="2743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2A010000}" name="Tabela192244274" displayName="Tabela192244274" ref="I151:AM161" totalsRowShown="0" headerRowDxfId="2774" dataDxfId="2775" headerRowBorderDxfId="8241">
  <autoFilter ref="I151:AM161" xr:uid="{00000000-0009-0000-0100-00001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A01-000001000000}" name="1" dataDxfId="2806"/>
    <tableColumn id="2" xr3:uid="{00000000-0010-0000-2A01-000002000000}" name="2" dataDxfId="2805"/>
    <tableColumn id="3" xr3:uid="{00000000-0010-0000-2A01-000003000000}" name="3" dataDxfId="2804"/>
    <tableColumn id="4" xr3:uid="{00000000-0010-0000-2A01-000004000000}" name="4" dataDxfId="2803"/>
    <tableColumn id="5" xr3:uid="{00000000-0010-0000-2A01-000005000000}" name="5" dataDxfId="2802"/>
    <tableColumn id="6" xr3:uid="{00000000-0010-0000-2A01-000006000000}" name="6" dataDxfId="2801"/>
    <tableColumn id="7" xr3:uid="{00000000-0010-0000-2A01-000007000000}" name="7" dataDxfId="2800"/>
    <tableColumn id="8" xr3:uid="{00000000-0010-0000-2A01-000008000000}" name="8" dataDxfId="2799"/>
    <tableColumn id="9" xr3:uid="{00000000-0010-0000-2A01-000009000000}" name="9" dataDxfId="2798"/>
    <tableColumn id="10" xr3:uid="{00000000-0010-0000-2A01-00000A000000}" name="10" dataDxfId="2797"/>
    <tableColumn id="11" xr3:uid="{00000000-0010-0000-2A01-00000B000000}" name="11" dataDxfId="2796"/>
    <tableColumn id="12" xr3:uid="{00000000-0010-0000-2A01-00000C000000}" name="12" dataDxfId="2795"/>
    <tableColumn id="13" xr3:uid="{00000000-0010-0000-2A01-00000D000000}" name="13" dataDxfId="2794"/>
    <tableColumn id="14" xr3:uid="{00000000-0010-0000-2A01-00000E000000}" name="14" dataDxfId="2793"/>
    <tableColumn id="15" xr3:uid="{00000000-0010-0000-2A01-00000F000000}" name="15" dataDxfId="2792"/>
    <tableColumn id="16" xr3:uid="{00000000-0010-0000-2A01-000010000000}" name="16" dataDxfId="2791"/>
    <tableColumn id="17" xr3:uid="{00000000-0010-0000-2A01-000011000000}" name="17" dataDxfId="2790"/>
    <tableColumn id="18" xr3:uid="{00000000-0010-0000-2A01-000012000000}" name="18" dataDxfId="2789"/>
    <tableColumn id="19" xr3:uid="{00000000-0010-0000-2A01-000013000000}" name="19" dataDxfId="2788"/>
    <tableColumn id="20" xr3:uid="{00000000-0010-0000-2A01-000014000000}" name="20" dataDxfId="2787"/>
    <tableColumn id="21" xr3:uid="{00000000-0010-0000-2A01-000015000000}" name="21" dataDxfId="2786"/>
    <tableColumn id="22" xr3:uid="{00000000-0010-0000-2A01-000016000000}" name="22" dataDxfId="2785"/>
    <tableColumn id="23" xr3:uid="{00000000-0010-0000-2A01-000017000000}" name="23" dataDxfId="2784"/>
    <tableColumn id="24" xr3:uid="{00000000-0010-0000-2A01-000018000000}" name="24" dataDxfId="2783"/>
    <tableColumn id="25" xr3:uid="{00000000-0010-0000-2A01-000019000000}" name="25" dataDxfId="2782"/>
    <tableColumn id="26" xr3:uid="{00000000-0010-0000-2A01-00001A000000}" name="26" dataDxfId="2781"/>
    <tableColumn id="27" xr3:uid="{00000000-0010-0000-2A01-00001B000000}" name="27" dataDxfId="2780"/>
    <tableColumn id="28" xr3:uid="{00000000-0010-0000-2A01-00001C000000}" name="28" dataDxfId="2779"/>
    <tableColumn id="29" xr3:uid="{00000000-0010-0000-2A01-00001D000000}" name="29" dataDxfId="2778"/>
    <tableColumn id="30" xr3:uid="{00000000-0010-0000-2A01-00001E000000}" name="30" dataDxfId="2777"/>
    <tableColumn id="31" xr3:uid="{00000000-0010-0000-2A01-00001F000000}" name="31" dataDxfId="2776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F000000}" name="Tabela1034359" displayName="Tabela1034359" ref="B96:C105" headerRowCount="0" totalsRowShown="0" headerRowDxfId="8892" dataDxfId="8891">
  <tableColumns count="2">
    <tableColumn id="1" xr3:uid="{00000000-0010-0000-1F00-000001000000}" name="Kolumna1" headerRowDxfId="8890" dataDxfId="8889"/>
    <tableColumn id="2" xr3:uid="{00000000-0010-0000-1F00-000002000000}" name="Kolumna2" dataDxfId="8888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2B010000}" name="Tabela192345275" displayName="Tabela192345275" ref="I211:AM221" totalsRowShown="0" headerRowDxfId="2807" dataDxfId="2808" headerRowBorderDxfId="8240">
  <autoFilter ref="I211:AM221" xr:uid="{00000000-0009-0000-0100-00001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B01-000001000000}" name="1" dataDxfId="2839"/>
    <tableColumn id="2" xr3:uid="{00000000-0010-0000-2B01-000002000000}" name="2" dataDxfId="2838"/>
    <tableColumn id="3" xr3:uid="{00000000-0010-0000-2B01-000003000000}" name="3" dataDxfId="2837"/>
    <tableColumn id="4" xr3:uid="{00000000-0010-0000-2B01-000004000000}" name="4" dataDxfId="2836"/>
    <tableColumn id="5" xr3:uid="{00000000-0010-0000-2B01-000005000000}" name="5" dataDxfId="2835"/>
    <tableColumn id="6" xr3:uid="{00000000-0010-0000-2B01-000006000000}" name="6" dataDxfId="2834"/>
    <tableColumn id="7" xr3:uid="{00000000-0010-0000-2B01-000007000000}" name="7" dataDxfId="2833"/>
    <tableColumn id="8" xr3:uid="{00000000-0010-0000-2B01-000008000000}" name="8" dataDxfId="2832"/>
    <tableColumn id="9" xr3:uid="{00000000-0010-0000-2B01-000009000000}" name="9" dataDxfId="2831"/>
    <tableColumn id="10" xr3:uid="{00000000-0010-0000-2B01-00000A000000}" name="10" dataDxfId="2830"/>
    <tableColumn id="11" xr3:uid="{00000000-0010-0000-2B01-00000B000000}" name="11" dataDxfId="2829"/>
    <tableColumn id="12" xr3:uid="{00000000-0010-0000-2B01-00000C000000}" name="12" dataDxfId="2828"/>
    <tableColumn id="13" xr3:uid="{00000000-0010-0000-2B01-00000D000000}" name="13" dataDxfId="2827"/>
    <tableColumn id="14" xr3:uid="{00000000-0010-0000-2B01-00000E000000}" name="14" dataDxfId="2826"/>
    <tableColumn id="15" xr3:uid="{00000000-0010-0000-2B01-00000F000000}" name="15" dataDxfId="2825"/>
    <tableColumn id="16" xr3:uid="{00000000-0010-0000-2B01-000010000000}" name="16" dataDxfId="2824"/>
    <tableColumn id="17" xr3:uid="{00000000-0010-0000-2B01-000011000000}" name="17" dataDxfId="2823"/>
    <tableColumn id="18" xr3:uid="{00000000-0010-0000-2B01-000012000000}" name="18" dataDxfId="2822"/>
    <tableColumn id="19" xr3:uid="{00000000-0010-0000-2B01-000013000000}" name="19" dataDxfId="2821"/>
    <tableColumn id="20" xr3:uid="{00000000-0010-0000-2B01-000014000000}" name="20" dataDxfId="2820"/>
    <tableColumn id="21" xr3:uid="{00000000-0010-0000-2B01-000015000000}" name="21" dataDxfId="2819"/>
    <tableColumn id="22" xr3:uid="{00000000-0010-0000-2B01-000016000000}" name="22" dataDxfId="2818"/>
    <tableColumn id="23" xr3:uid="{00000000-0010-0000-2B01-000017000000}" name="23" dataDxfId="2817"/>
    <tableColumn id="24" xr3:uid="{00000000-0010-0000-2B01-000018000000}" name="24" dataDxfId="2816"/>
    <tableColumn id="25" xr3:uid="{00000000-0010-0000-2B01-000019000000}" name="25" dataDxfId="2815"/>
    <tableColumn id="26" xr3:uid="{00000000-0010-0000-2B01-00001A000000}" name="26" dataDxfId="2814"/>
    <tableColumn id="27" xr3:uid="{00000000-0010-0000-2B01-00001B000000}" name="27" dataDxfId="2813"/>
    <tableColumn id="28" xr3:uid="{00000000-0010-0000-2B01-00001C000000}" name="28" dataDxfId="2812"/>
    <tableColumn id="29" xr3:uid="{00000000-0010-0000-2B01-00001D000000}" name="29" dataDxfId="2811"/>
    <tableColumn id="30" xr3:uid="{00000000-0010-0000-2B01-00001E000000}" name="30" dataDxfId="2810"/>
    <tableColumn id="31" xr3:uid="{00000000-0010-0000-2B01-00001F000000}" name="31" dataDxfId="2809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2C010000}" name="Tabela19212446276" displayName="Tabela19212446276" ref="I139:AM149" totalsRowShown="0" headerRowDxfId="2840" dataDxfId="2841" headerRowBorderDxfId="8239">
  <autoFilter ref="I139:AM149" xr:uid="{00000000-0009-0000-0100-00001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C01-000001000000}" name="1" dataDxfId="2872"/>
    <tableColumn id="2" xr3:uid="{00000000-0010-0000-2C01-000002000000}" name="2" dataDxfId="2871"/>
    <tableColumn id="3" xr3:uid="{00000000-0010-0000-2C01-000003000000}" name="3" dataDxfId="2870"/>
    <tableColumn id="4" xr3:uid="{00000000-0010-0000-2C01-000004000000}" name="4" dataDxfId="2869"/>
    <tableColumn id="5" xr3:uid="{00000000-0010-0000-2C01-000005000000}" name="5" dataDxfId="2868"/>
    <tableColumn id="6" xr3:uid="{00000000-0010-0000-2C01-000006000000}" name="6" dataDxfId="2867"/>
    <tableColumn id="7" xr3:uid="{00000000-0010-0000-2C01-000007000000}" name="7" dataDxfId="2866"/>
    <tableColumn id="8" xr3:uid="{00000000-0010-0000-2C01-000008000000}" name="8" dataDxfId="2865"/>
    <tableColumn id="9" xr3:uid="{00000000-0010-0000-2C01-000009000000}" name="9" dataDxfId="2864"/>
    <tableColumn id="10" xr3:uid="{00000000-0010-0000-2C01-00000A000000}" name="10" dataDxfId="2863"/>
    <tableColumn id="11" xr3:uid="{00000000-0010-0000-2C01-00000B000000}" name="11" dataDxfId="2862"/>
    <tableColumn id="12" xr3:uid="{00000000-0010-0000-2C01-00000C000000}" name="12" dataDxfId="2861"/>
    <tableColumn id="13" xr3:uid="{00000000-0010-0000-2C01-00000D000000}" name="13" dataDxfId="2860"/>
    <tableColumn id="14" xr3:uid="{00000000-0010-0000-2C01-00000E000000}" name="14" dataDxfId="2859"/>
    <tableColumn id="15" xr3:uid="{00000000-0010-0000-2C01-00000F000000}" name="15" dataDxfId="2858"/>
    <tableColumn id="16" xr3:uid="{00000000-0010-0000-2C01-000010000000}" name="16" dataDxfId="2857"/>
    <tableColumn id="17" xr3:uid="{00000000-0010-0000-2C01-000011000000}" name="17" dataDxfId="2856"/>
    <tableColumn id="18" xr3:uid="{00000000-0010-0000-2C01-000012000000}" name="18" dataDxfId="2855"/>
    <tableColumn id="19" xr3:uid="{00000000-0010-0000-2C01-000013000000}" name="19" dataDxfId="2854"/>
    <tableColumn id="20" xr3:uid="{00000000-0010-0000-2C01-000014000000}" name="20" dataDxfId="2853"/>
    <tableColumn id="21" xr3:uid="{00000000-0010-0000-2C01-000015000000}" name="21" dataDxfId="2852"/>
    <tableColumn id="22" xr3:uid="{00000000-0010-0000-2C01-000016000000}" name="22" dataDxfId="2851"/>
    <tableColumn id="23" xr3:uid="{00000000-0010-0000-2C01-000017000000}" name="23" dataDxfId="2850"/>
    <tableColumn id="24" xr3:uid="{00000000-0010-0000-2C01-000018000000}" name="24" dataDxfId="2849"/>
    <tableColumn id="25" xr3:uid="{00000000-0010-0000-2C01-000019000000}" name="25" dataDxfId="2848"/>
    <tableColumn id="26" xr3:uid="{00000000-0010-0000-2C01-00001A000000}" name="26" dataDxfId="2847"/>
    <tableColumn id="27" xr3:uid="{00000000-0010-0000-2C01-00001B000000}" name="27" dataDxfId="2846"/>
    <tableColumn id="28" xr3:uid="{00000000-0010-0000-2C01-00001C000000}" name="28" dataDxfId="2845"/>
    <tableColumn id="29" xr3:uid="{00000000-0010-0000-2C01-00001D000000}" name="29" dataDxfId="2844"/>
    <tableColumn id="30" xr3:uid="{00000000-0010-0000-2C01-00001E000000}" name="30" dataDxfId="2843"/>
    <tableColumn id="31" xr3:uid="{00000000-0010-0000-2C01-00001F000000}" name="31" dataDxfId="2842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2D010000}" name="Tabela19212547277" displayName="Tabela19212547277" ref="I127:AM137" totalsRowShown="0" headerRowDxfId="2873" dataDxfId="2874" headerRowBorderDxfId="8238">
  <autoFilter ref="I127:AM137" xr:uid="{00000000-0009-0000-0100-00001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D01-000001000000}" name="1" dataDxfId="2905"/>
    <tableColumn id="2" xr3:uid="{00000000-0010-0000-2D01-000002000000}" name="2" dataDxfId="2904"/>
    <tableColumn id="3" xr3:uid="{00000000-0010-0000-2D01-000003000000}" name="3" dataDxfId="2903"/>
    <tableColumn id="4" xr3:uid="{00000000-0010-0000-2D01-000004000000}" name="4" dataDxfId="2902"/>
    <tableColumn id="5" xr3:uid="{00000000-0010-0000-2D01-000005000000}" name="5" dataDxfId="2901"/>
    <tableColumn id="6" xr3:uid="{00000000-0010-0000-2D01-000006000000}" name="6" dataDxfId="2900"/>
    <tableColumn id="7" xr3:uid="{00000000-0010-0000-2D01-000007000000}" name="7" dataDxfId="2899"/>
    <tableColumn id="8" xr3:uid="{00000000-0010-0000-2D01-000008000000}" name="8" dataDxfId="2898"/>
    <tableColumn id="9" xr3:uid="{00000000-0010-0000-2D01-000009000000}" name="9" dataDxfId="2897"/>
    <tableColumn id="10" xr3:uid="{00000000-0010-0000-2D01-00000A000000}" name="10" dataDxfId="2896"/>
    <tableColumn id="11" xr3:uid="{00000000-0010-0000-2D01-00000B000000}" name="11" dataDxfId="2895"/>
    <tableColumn id="12" xr3:uid="{00000000-0010-0000-2D01-00000C000000}" name="12" dataDxfId="2894"/>
    <tableColumn id="13" xr3:uid="{00000000-0010-0000-2D01-00000D000000}" name="13" dataDxfId="2893"/>
    <tableColumn id="14" xr3:uid="{00000000-0010-0000-2D01-00000E000000}" name="14" dataDxfId="2892"/>
    <tableColumn id="15" xr3:uid="{00000000-0010-0000-2D01-00000F000000}" name="15" dataDxfId="2891"/>
    <tableColumn id="16" xr3:uid="{00000000-0010-0000-2D01-000010000000}" name="16" dataDxfId="2890"/>
    <tableColumn id="17" xr3:uid="{00000000-0010-0000-2D01-000011000000}" name="17" dataDxfId="2889"/>
    <tableColumn id="18" xr3:uid="{00000000-0010-0000-2D01-000012000000}" name="18" dataDxfId="2888"/>
    <tableColumn id="19" xr3:uid="{00000000-0010-0000-2D01-000013000000}" name="19" dataDxfId="2887"/>
    <tableColumn id="20" xr3:uid="{00000000-0010-0000-2D01-000014000000}" name="20" dataDxfId="2886"/>
    <tableColumn id="21" xr3:uid="{00000000-0010-0000-2D01-000015000000}" name="21" dataDxfId="2885"/>
    <tableColumn id="22" xr3:uid="{00000000-0010-0000-2D01-000016000000}" name="22" dataDxfId="2884"/>
    <tableColumn id="23" xr3:uid="{00000000-0010-0000-2D01-000017000000}" name="23" dataDxfId="2883"/>
    <tableColumn id="24" xr3:uid="{00000000-0010-0000-2D01-000018000000}" name="24" dataDxfId="2882"/>
    <tableColumn id="25" xr3:uid="{00000000-0010-0000-2D01-000019000000}" name="25" dataDxfId="2881"/>
    <tableColumn id="26" xr3:uid="{00000000-0010-0000-2D01-00001A000000}" name="26" dataDxfId="2880"/>
    <tableColumn id="27" xr3:uid="{00000000-0010-0000-2D01-00001B000000}" name="27" dataDxfId="2879"/>
    <tableColumn id="28" xr3:uid="{00000000-0010-0000-2D01-00001C000000}" name="28" dataDxfId="2878"/>
    <tableColumn id="29" xr3:uid="{00000000-0010-0000-2D01-00001D000000}" name="29" dataDxfId="2877"/>
    <tableColumn id="30" xr3:uid="{00000000-0010-0000-2D01-00001E000000}" name="30" dataDxfId="2876"/>
    <tableColumn id="31" xr3:uid="{00000000-0010-0000-2D01-00001F000000}" name="31" dataDxfId="2875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2E010000}" name="Tabela2548278" displayName="Tabela2548278" ref="I163:AM173" totalsRowShown="0" headerRowDxfId="2906" dataDxfId="2907">
  <autoFilter ref="I163:AM173" xr:uid="{00000000-0009-0000-0100-00001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E01-000001000000}" name="1" dataDxfId="2938"/>
    <tableColumn id="2" xr3:uid="{00000000-0010-0000-2E01-000002000000}" name="2" dataDxfId="2937"/>
    <tableColumn id="3" xr3:uid="{00000000-0010-0000-2E01-000003000000}" name="3" dataDxfId="2936"/>
    <tableColumn id="4" xr3:uid="{00000000-0010-0000-2E01-000004000000}" name="4" dataDxfId="2935"/>
    <tableColumn id="5" xr3:uid="{00000000-0010-0000-2E01-000005000000}" name="5" dataDxfId="2934"/>
    <tableColumn id="6" xr3:uid="{00000000-0010-0000-2E01-000006000000}" name="6" dataDxfId="2933"/>
    <tableColumn id="7" xr3:uid="{00000000-0010-0000-2E01-000007000000}" name="7" dataDxfId="2932"/>
    <tableColumn id="8" xr3:uid="{00000000-0010-0000-2E01-000008000000}" name="8" dataDxfId="2931"/>
    <tableColumn id="9" xr3:uid="{00000000-0010-0000-2E01-000009000000}" name="9" dataDxfId="2930"/>
    <tableColumn id="10" xr3:uid="{00000000-0010-0000-2E01-00000A000000}" name="10" dataDxfId="2929"/>
    <tableColumn id="11" xr3:uid="{00000000-0010-0000-2E01-00000B000000}" name="11" dataDxfId="2928"/>
    <tableColumn id="12" xr3:uid="{00000000-0010-0000-2E01-00000C000000}" name="12" dataDxfId="2927"/>
    <tableColumn id="13" xr3:uid="{00000000-0010-0000-2E01-00000D000000}" name="13" dataDxfId="2926"/>
    <tableColumn id="14" xr3:uid="{00000000-0010-0000-2E01-00000E000000}" name="14" dataDxfId="2925"/>
    <tableColumn id="15" xr3:uid="{00000000-0010-0000-2E01-00000F000000}" name="15" dataDxfId="2924"/>
    <tableColumn id="16" xr3:uid="{00000000-0010-0000-2E01-000010000000}" name="16" dataDxfId="2923"/>
    <tableColumn id="17" xr3:uid="{00000000-0010-0000-2E01-000011000000}" name="17" dataDxfId="2922"/>
    <tableColumn id="18" xr3:uid="{00000000-0010-0000-2E01-000012000000}" name="18" dataDxfId="2921"/>
    <tableColumn id="19" xr3:uid="{00000000-0010-0000-2E01-000013000000}" name="19" dataDxfId="2920"/>
    <tableColumn id="20" xr3:uid="{00000000-0010-0000-2E01-000014000000}" name="20" dataDxfId="2919"/>
    <tableColumn id="21" xr3:uid="{00000000-0010-0000-2E01-000015000000}" name="21" dataDxfId="2918"/>
    <tableColumn id="22" xr3:uid="{00000000-0010-0000-2E01-000016000000}" name="22" dataDxfId="2917"/>
    <tableColumn id="23" xr3:uid="{00000000-0010-0000-2E01-000017000000}" name="23" dataDxfId="2916"/>
    <tableColumn id="24" xr3:uid="{00000000-0010-0000-2E01-000018000000}" name="24" dataDxfId="2915"/>
    <tableColumn id="25" xr3:uid="{00000000-0010-0000-2E01-000019000000}" name="25" dataDxfId="2914"/>
    <tableColumn id="26" xr3:uid="{00000000-0010-0000-2E01-00001A000000}" name="26" dataDxfId="2913"/>
    <tableColumn id="27" xr3:uid="{00000000-0010-0000-2E01-00001B000000}" name="27" dataDxfId="2912"/>
    <tableColumn id="28" xr3:uid="{00000000-0010-0000-2E01-00001C000000}" name="28" dataDxfId="2911"/>
    <tableColumn id="29" xr3:uid="{00000000-0010-0000-2E01-00001D000000}" name="29" dataDxfId="2910"/>
    <tableColumn id="30" xr3:uid="{00000000-0010-0000-2E01-00001E000000}" name="30" dataDxfId="2909"/>
    <tableColumn id="31" xr3:uid="{00000000-0010-0000-2E01-00001F000000}" name="31" dataDxfId="2908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2F010000}" name="Tabela2649279" displayName="Tabela2649279" ref="I175:AM185" totalsRowShown="0" headerRowDxfId="2939" dataDxfId="2940" headerRowBorderDxfId="8237">
  <autoFilter ref="I175:AM185" xr:uid="{00000000-0009-0000-0100-00001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F01-000001000000}" name="1" dataDxfId="2971"/>
    <tableColumn id="2" xr3:uid="{00000000-0010-0000-2F01-000002000000}" name="2" dataDxfId="2970"/>
    <tableColumn id="3" xr3:uid="{00000000-0010-0000-2F01-000003000000}" name="3" dataDxfId="2969"/>
    <tableColumn id="4" xr3:uid="{00000000-0010-0000-2F01-000004000000}" name="4" dataDxfId="2968"/>
    <tableColumn id="5" xr3:uid="{00000000-0010-0000-2F01-000005000000}" name="5" dataDxfId="2967"/>
    <tableColumn id="6" xr3:uid="{00000000-0010-0000-2F01-000006000000}" name="6" dataDxfId="2966"/>
    <tableColumn id="7" xr3:uid="{00000000-0010-0000-2F01-000007000000}" name="7" dataDxfId="2965"/>
    <tableColumn id="8" xr3:uid="{00000000-0010-0000-2F01-000008000000}" name="8" dataDxfId="2964"/>
    <tableColumn id="9" xr3:uid="{00000000-0010-0000-2F01-000009000000}" name="9" dataDxfId="2963"/>
    <tableColumn id="10" xr3:uid="{00000000-0010-0000-2F01-00000A000000}" name="10" dataDxfId="2962"/>
    <tableColumn id="11" xr3:uid="{00000000-0010-0000-2F01-00000B000000}" name="11" dataDxfId="2961"/>
    <tableColumn id="12" xr3:uid="{00000000-0010-0000-2F01-00000C000000}" name="12" dataDxfId="2960"/>
    <tableColumn id="13" xr3:uid="{00000000-0010-0000-2F01-00000D000000}" name="13" dataDxfId="2959"/>
    <tableColumn id="14" xr3:uid="{00000000-0010-0000-2F01-00000E000000}" name="14" dataDxfId="2958"/>
    <tableColumn id="15" xr3:uid="{00000000-0010-0000-2F01-00000F000000}" name="15" dataDxfId="2957"/>
    <tableColumn id="16" xr3:uid="{00000000-0010-0000-2F01-000010000000}" name="16" dataDxfId="2956"/>
    <tableColumn id="17" xr3:uid="{00000000-0010-0000-2F01-000011000000}" name="17" dataDxfId="2955"/>
    <tableColumn id="18" xr3:uid="{00000000-0010-0000-2F01-000012000000}" name="18" dataDxfId="2954"/>
    <tableColumn id="19" xr3:uid="{00000000-0010-0000-2F01-000013000000}" name="19" dataDxfId="2953"/>
    <tableColumn id="20" xr3:uid="{00000000-0010-0000-2F01-000014000000}" name="20" dataDxfId="2952"/>
    <tableColumn id="21" xr3:uid="{00000000-0010-0000-2F01-000015000000}" name="21" dataDxfId="2951"/>
    <tableColumn id="22" xr3:uid="{00000000-0010-0000-2F01-000016000000}" name="22" dataDxfId="2950"/>
    <tableColumn id="23" xr3:uid="{00000000-0010-0000-2F01-000017000000}" name="23" dataDxfId="2949"/>
    <tableColumn id="24" xr3:uid="{00000000-0010-0000-2F01-000018000000}" name="24" dataDxfId="2948"/>
    <tableColumn id="25" xr3:uid="{00000000-0010-0000-2F01-000019000000}" name="25" dataDxfId="2947"/>
    <tableColumn id="26" xr3:uid="{00000000-0010-0000-2F01-00001A000000}" name="26" dataDxfId="2946"/>
    <tableColumn id="27" xr3:uid="{00000000-0010-0000-2F01-00001B000000}" name="27" dataDxfId="2945"/>
    <tableColumn id="28" xr3:uid="{00000000-0010-0000-2F01-00001C000000}" name="28" dataDxfId="2944"/>
    <tableColumn id="29" xr3:uid="{00000000-0010-0000-2F01-00001D000000}" name="29" dataDxfId="2943"/>
    <tableColumn id="30" xr3:uid="{00000000-0010-0000-2F01-00001E000000}" name="30" dataDxfId="2942"/>
    <tableColumn id="31" xr3:uid="{00000000-0010-0000-2F01-00001F000000}" name="31" dataDxfId="2941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30010000}" name="Tabela2750280" displayName="Tabela2750280" ref="I187:AM197" totalsRowShown="0" headerRowDxfId="2972" dataDxfId="2973">
  <autoFilter ref="I187:AM197" xr:uid="{00000000-0009-0000-0100-00001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001-000001000000}" name="1" dataDxfId="3004"/>
    <tableColumn id="2" xr3:uid="{00000000-0010-0000-3001-000002000000}" name="2" dataDxfId="3003"/>
    <tableColumn id="3" xr3:uid="{00000000-0010-0000-3001-000003000000}" name="3" dataDxfId="3002"/>
    <tableColumn id="4" xr3:uid="{00000000-0010-0000-3001-000004000000}" name="4" dataDxfId="3001"/>
    <tableColumn id="5" xr3:uid="{00000000-0010-0000-3001-000005000000}" name="5" dataDxfId="3000"/>
    <tableColumn id="6" xr3:uid="{00000000-0010-0000-3001-000006000000}" name="6" dataDxfId="2999"/>
    <tableColumn id="7" xr3:uid="{00000000-0010-0000-3001-000007000000}" name="7" dataDxfId="2998"/>
    <tableColumn id="8" xr3:uid="{00000000-0010-0000-3001-000008000000}" name="8" dataDxfId="2997"/>
    <tableColumn id="9" xr3:uid="{00000000-0010-0000-3001-000009000000}" name="9" dataDxfId="2996"/>
    <tableColumn id="10" xr3:uid="{00000000-0010-0000-3001-00000A000000}" name="10" dataDxfId="2995"/>
    <tableColumn id="11" xr3:uid="{00000000-0010-0000-3001-00000B000000}" name="11" dataDxfId="2994"/>
    <tableColumn id="12" xr3:uid="{00000000-0010-0000-3001-00000C000000}" name="12" dataDxfId="2993"/>
    <tableColumn id="13" xr3:uid="{00000000-0010-0000-3001-00000D000000}" name="13" dataDxfId="2992"/>
    <tableColumn id="14" xr3:uid="{00000000-0010-0000-3001-00000E000000}" name="14" dataDxfId="2991"/>
    <tableColumn id="15" xr3:uid="{00000000-0010-0000-3001-00000F000000}" name="15" dataDxfId="2990"/>
    <tableColumn id="16" xr3:uid="{00000000-0010-0000-3001-000010000000}" name="16" dataDxfId="2989"/>
    <tableColumn id="17" xr3:uid="{00000000-0010-0000-3001-000011000000}" name="17" dataDxfId="2988"/>
    <tableColumn id="18" xr3:uid="{00000000-0010-0000-3001-000012000000}" name="18" dataDxfId="2987"/>
    <tableColumn id="19" xr3:uid="{00000000-0010-0000-3001-000013000000}" name="19" dataDxfId="2986"/>
    <tableColumn id="20" xr3:uid="{00000000-0010-0000-3001-000014000000}" name="20" dataDxfId="2985"/>
    <tableColumn id="21" xr3:uid="{00000000-0010-0000-3001-000015000000}" name="21" dataDxfId="2984"/>
    <tableColumn id="22" xr3:uid="{00000000-0010-0000-3001-000016000000}" name="22" dataDxfId="2983"/>
    <tableColumn id="23" xr3:uid="{00000000-0010-0000-3001-000017000000}" name="23" dataDxfId="2982"/>
    <tableColumn id="24" xr3:uid="{00000000-0010-0000-3001-000018000000}" name="24" dataDxfId="2981"/>
    <tableColumn id="25" xr3:uid="{00000000-0010-0000-3001-000019000000}" name="25" dataDxfId="2980"/>
    <tableColumn id="26" xr3:uid="{00000000-0010-0000-3001-00001A000000}" name="26" dataDxfId="2979"/>
    <tableColumn id="27" xr3:uid="{00000000-0010-0000-3001-00001B000000}" name="27" dataDxfId="2978"/>
    <tableColumn id="28" xr3:uid="{00000000-0010-0000-3001-00001C000000}" name="28" dataDxfId="2977"/>
    <tableColumn id="29" xr3:uid="{00000000-0010-0000-3001-00001D000000}" name="29" dataDxfId="2976"/>
    <tableColumn id="30" xr3:uid="{00000000-0010-0000-3001-00001E000000}" name="30" dataDxfId="2975"/>
    <tableColumn id="31" xr3:uid="{00000000-0010-0000-3001-00001F000000}" name="31" dataDxfId="2974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31010000}" name="Tabela2851281" displayName="Tabela2851281" ref="I199:AM209" totalsRowShown="0" headerRowDxfId="3005" dataDxfId="3006" headerRowBorderDxfId="8236">
  <autoFilter ref="I199:AM209" xr:uid="{00000000-0009-0000-0100-00001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101-000001000000}" name="1" dataDxfId="3037"/>
    <tableColumn id="2" xr3:uid="{00000000-0010-0000-3101-000002000000}" name="2" dataDxfId="3036"/>
    <tableColumn id="3" xr3:uid="{00000000-0010-0000-3101-000003000000}" name="3" dataDxfId="3035"/>
    <tableColumn id="4" xr3:uid="{00000000-0010-0000-3101-000004000000}" name="4" dataDxfId="3034"/>
    <tableColumn id="5" xr3:uid="{00000000-0010-0000-3101-000005000000}" name="5" dataDxfId="3033"/>
    <tableColumn id="6" xr3:uid="{00000000-0010-0000-3101-000006000000}" name="6" dataDxfId="3032"/>
    <tableColumn id="7" xr3:uid="{00000000-0010-0000-3101-000007000000}" name="7" dataDxfId="3031"/>
    <tableColumn id="8" xr3:uid="{00000000-0010-0000-3101-000008000000}" name="8" dataDxfId="3030"/>
    <tableColumn id="9" xr3:uid="{00000000-0010-0000-3101-000009000000}" name="9" dataDxfId="3029"/>
    <tableColumn id="10" xr3:uid="{00000000-0010-0000-3101-00000A000000}" name="10" dataDxfId="3028"/>
    <tableColumn id="11" xr3:uid="{00000000-0010-0000-3101-00000B000000}" name="11" dataDxfId="3027"/>
    <tableColumn id="12" xr3:uid="{00000000-0010-0000-3101-00000C000000}" name="12" dataDxfId="3026"/>
    <tableColumn id="13" xr3:uid="{00000000-0010-0000-3101-00000D000000}" name="13" dataDxfId="3025"/>
    <tableColumn id="14" xr3:uid="{00000000-0010-0000-3101-00000E000000}" name="14" dataDxfId="3024"/>
    <tableColumn id="15" xr3:uid="{00000000-0010-0000-3101-00000F000000}" name="15" dataDxfId="3023"/>
    <tableColumn id="16" xr3:uid="{00000000-0010-0000-3101-000010000000}" name="16" dataDxfId="3022"/>
    <tableColumn id="17" xr3:uid="{00000000-0010-0000-3101-000011000000}" name="17" dataDxfId="3021"/>
    <tableColumn id="18" xr3:uid="{00000000-0010-0000-3101-000012000000}" name="18" dataDxfId="3020"/>
    <tableColumn id="19" xr3:uid="{00000000-0010-0000-3101-000013000000}" name="19" dataDxfId="3019"/>
    <tableColumn id="20" xr3:uid="{00000000-0010-0000-3101-000014000000}" name="20" dataDxfId="3018"/>
    <tableColumn id="21" xr3:uid="{00000000-0010-0000-3101-000015000000}" name="21" dataDxfId="3017"/>
    <tableColumn id="22" xr3:uid="{00000000-0010-0000-3101-000016000000}" name="22" dataDxfId="3016"/>
    <tableColumn id="23" xr3:uid="{00000000-0010-0000-3101-000017000000}" name="23" dataDxfId="3015"/>
    <tableColumn id="24" xr3:uid="{00000000-0010-0000-3101-000018000000}" name="24" dataDxfId="3014"/>
    <tableColumn id="25" xr3:uid="{00000000-0010-0000-3101-000019000000}" name="25" dataDxfId="3013"/>
    <tableColumn id="26" xr3:uid="{00000000-0010-0000-3101-00001A000000}" name="26" dataDxfId="3012"/>
    <tableColumn id="27" xr3:uid="{00000000-0010-0000-3101-00001B000000}" name="27" dataDxfId="3011"/>
    <tableColumn id="28" xr3:uid="{00000000-0010-0000-3101-00001C000000}" name="28" dataDxfId="3010"/>
    <tableColumn id="29" xr3:uid="{00000000-0010-0000-3101-00001D000000}" name="29" dataDxfId="3009"/>
    <tableColumn id="30" xr3:uid="{00000000-0010-0000-3101-00001E000000}" name="30" dataDxfId="3008"/>
    <tableColumn id="31" xr3:uid="{00000000-0010-0000-3101-00001F000000}" name="31" dataDxfId="3007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32010000}" name="Tabela164058282" displayName="Tabela164058282" ref="B224:G233" headerRowCount="0" totalsRowShown="0">
  <tableColumns count="6">
    <tableColumn id="1" xr3:uid="{00000000-0010-0000-3201-000001000000}" name="Kolumna1" dataDxfId="3043">
      <calculatedColumnFormula>'Wzorzec kategorii'!B180</calculatedColumnFormula>
    </tableColumn>
    <tableColumn id="2" xr3:uid="{00000000-0010-0000-3201-000002000000}" name="Kolumna2" dataDxfId="3042" dataCellStyle="Walutowy"/>
    <tableColumn id="3" xr3:uid="{00000000-0010-0000-3201-000003000000}" name="Kolumna3" dataDxfId="3041" dataCellStyle="Walutowy">
      <calculatedColumnFormula>SUM(Tabela19234559283[#This Row])</calculatedColumnFormula>
    </tableColumn>
    <tableColumn id="4" xr3:uid="{00000000-0010-0000-3201-000004000000}" name="Kolumna4" dataDxfId="3040" dataCellStyle="Walutowy">
      <calculatedColumnFormula>C224-D224</calculatedColumnFormula>
    </tableColumn>
    <tableColumn id="5" xr3:uid="{00000000-0010-0000-3201-000005000000}" name="Kolumna5" dataDxfId="3039" dataCellStyle="Procentowy">
      <calculatedColumnFormula>IFERROR(D224/C224,"")</calculatedColumnFormula>
    </tableColumn>
    <tableColumn id="6" xr3:uid="{00000000-0010-0000-3201-000006000000}" name="Kolumna6" dataDxfId="3038" dataCellStyle="Walutowy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33010000}" name="Tabela19234559283" displayName="Tabela19234559283" ref="I223:AM233" totalsRowShown="0" headerRowDxfId="3044" dataDxfId="3045" headerRowBorderDxfId="8235">
  <autoFilter ref="I223:AM233" xr:uid="{00000000-0009-0000-0100-00001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301-000001000000}" name="1" dataDxfId="3076"/>
    <tableColumn id="2" xr3:uid="{00000000-0010-0000-3301-000002000000}" name="2" dataDxfId="3075"/>
    <tableColumn id="3" xr3:uid="{00000000-0010-0000-3301-000003000000}" name="3" dataDxfId="3074"/>
    <tableColumn id="4" xr3:uid="{00000000-0010-0000-3301-000004000000}" name="4" dataDxfId="3073"/>
    <tableColumn id="5" xr3:uid="{00000000-0010-0000-3301-000005000000}" name="5" dataDxfId="3072"/>
    <tableColumn id="6" xr3:uid="{00000000-0010-0000-3301-000006000000}" name="6" dataDxfId="3071"/>
    <tableColumn id="7" xr3:uid="{00000000-0010-0000-3301-000007000000}" name="7" dataDxfId="3070"/>
    <tableColumn id="8" xr3:uid="{00000000-0010-0000-3301-000008000000}" name="8" dataDxfId="3069"/>
    <tableColumn id="9" xr3:uid="{00000000-0010-0000-3301-000009000000}" name="9" dataDxfId="3068"/>
    <tableColumn id="10" xr3:uid="{00000000-0010-0000-3301-00000A000000}" name="10" dataDxfId="3067"/>
    <tableColumn id="11" xr3:uid="{00000000-0010-0000-3301-00000B000000}" name="11" dataDxfId="3066"/>
    <tableColumn id="12" xr3:uid="{00000000-0010-0000-3301-00000C000000}" name="12" dataDxfId="3065"/>
    <tableColumn id="13" xr3:uid="{00000000-0010-0000-3301-00000D000000}" name="13" dataDxfId="3064"/>
    <tableColumn id="14" xr3:uid="{00000000-0010-0000-3301-00000E000000}" name="14" dataDxfId="3063"/>
    <tableColumn id="15" xr3:uid="{00000000-0010-0000-3301-00000F000000}" name="15" dataDxfId="3062"/>
    <tableColumn id="16" xr3:uid="{00000000-0010-0000-3301-000010000000}" name="16" dataDxfId="3061"/>
    <tableColumn id="17" xr3:uid="{00000000-0010-0000-3301-000011000000}" name="17" dataDxfId="3060"/>
    <tableColumn id="18" xr3:uid="{00000000-0010-0000-3301-000012000000}" name="18" dataDxfId="3059"/>
    <tableColumn id="19" xr3:uid="{00000000-0010-0000-3301-000013000000}" name="19" dataDxfId="3058"/>
    <tableColumn id="20" xr3:uid="{00000000-0010-0000-3301-000014000000}" name="20" dataDxfId="3057"/>
    <tableColumn id="21" xr3:uid="{00000000-0010-0000-3301-000015000000}" name="21" dataDxfId="3056"/>
    <tableColumn id="22" xr3:uid="{00000000-0010-0000-3301-000016000000}" name="22" dataDxfId="3055"/>
    <tableColumn id="23" xr3:uid="{00000000-0010-0000-3301-000017000000}" name="23" dataDxfId="3054"/>
    <tableColumn id="24" xr3:uid="{00000000-0010-0000-3301-000018000000}" name="24" dataDxfId="3053"/>
    <tableColumn id="25" xr3:uid="{00000000-0010-0000-3301-000019000000}" name="25" dataDxfId="3052"/>
    <tableColumn id="26" xr3:uid="{00000000-0010-0000-3301-00001A000000}" name="26" dataDxfId="3051"/>
    <tableColumn id="27" xr3:uid="{00000000-0010-0000-3301-00001B000000}" name="27" dataDxfId="3050"/>
    <tableColumn id="28" xr3:uid="{00000000-0010-0000-3301-00001C000000}" name="28" dataDxfId="3049"/>
    <tableColumn id="29" xr3:uid="{00000000-0010-0000-3301-00001D000000}" name="29" dataDxfId="3048"/>
    <tableColumn id="30" xr3:uid="{00000000-0010-0000-3301-00001E000000}" name="30" dataDxfId="3047"/>
    <tableColumn id="31" xr3:uid="{00000000-0010-0000-3301-00001F000000}" name="31" dataDxfId="3046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34010000}" name="Tabela16405860284" displayName="Tabela16405860284" ref="B236:G245" headerRowCount="0" totalsRowShown="0">
  <tableColumns count="6">
    <tableColumn id="1" xr3:uid="{00000000-0010-0000-3401-000001000000}" name="Kolumna1" dataDxfId="3082">
      <calculatedColumnFormula>'Wzorzec kategorii'!B192</calculatedColumnFormula>
    </tableColumn>
    <tableColumn id="2" xr3:uid="{00000000-0010-0000-3401-000002000000}" name="Kolumna2" dataDxfId="3081" dataCellStyle="Walutowy"/>
    <tableColumn id="3" xr3:uid="{00000000-0010-0000-3401-000003000000}" name="Kolumna3" dataDxfId="3080" dataCellStyle="Walutowy">
      <calculatedColumnFormula>SUM(Tabela1923455962286[#This Row])</calculatedColumnFormula>
    </tableColumn>
    <tableColumn id="4" xr3:uid="{00000000-0010-0000-3401-000004000000}" name="Kolumna4" dataDxfId="3079" dataCellStyle="Walutowy">
      <calculatedColumnFormula>C236-D236</calculatedColumnFormula>
    </tableColumn>
    <tableColumn id="5" xr3:uid="{00000000-0010-0000-3401-000005000000}" name="Kolumna5" dataDxfId="3078" dataCellStyle="Procentowy">
      <calculatedColumnFormula>IFERROR(D236/C236,"")</calculatedColumnFormula>
    </tableColumn>
    <tableColumn id="6" xr3:uid="{00000000-0010-0000-3401-000006000000}" name="Kolumna6" dataDxfId="3077" dataCellStyle="Walutowy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20000000}" name="Tabela1135360" displayName="Tabela1135360" ref="B108:C117" headerRowCount="0" totalsRowShown="0" headerRowDxfId="8887" dataDxfId="8886">
  <tableColumns count="2">
    <tableColumn id="1" xr3:uid="{00000000-0010-0000-2000-000001000000}" name="Kolumna1" dataDxfId="8885"/>
    <tableColumn id="2" xr3:uid="{00000000-0010-0000-2000-000002000000}" name="Kolumna2" dataDxfId="8884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35010000}" name="Tabela1640586061285" displayName="Tabela1640586061285" ref="B248:G257" headerRowCount="0" totalsRowShown="0">
  <tableColumns count="6">
    <tableColumn id="1" xr3:uid="{00000000-0010-0000-3501-000001000000}" name="Kolumna1" dataDxfId="3088">
      <calculatedColumnFormula>'Wzorzec kategorii'!B204</calculatedColumnFormula>
    </tableColumn>
    <tableColumn id="2" xr3:uid="{00000000-0010-0000-3501-000002000000}" name="Kolumna2" dataDxfId="3087" dataCellStyle="Walutowy"/>
    <tableColumn id="3" xr3:uid="{00000000-0010-0000-3501-000003000000}" name="Kolumna3" dataDxfId="3086" dataCellStyle="Walutowy">
      <calculatedColumnFormula>SUM(Tabela1923455963287[#This Row])</calculatedColumnFormula>
    </tableColumn>
    <tableColumn id="4" xr3:uid="{00000000-0010-0000-3501-000004000000}" name="Kolumna4" dataDxfId="3085" dataCellStyle="Walutowy">
      <calculatedColumnFormula>C248-D248</calculatedColumnFormula>
    </tableColumn>
    <tableColumn id="5" xr3:uid="{00000000-0010-0000-3501-000005000000}" name="Kolumna5" dataDxfId="3084" dataCellStyle="Procentowy">
      <calculatedColumnFormula>IFERROR(D248/C248,"")</calculatedColumnFormula>
    </tableColumn>
    <tableColumn id="6" xr3:uid="{00000000-0010-0000-3501-000006000000}" name="Kolumna6" dataDxfId="3083" dataCellStyle="Walutowy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36010000}" name="Tabela1923455962286" displayName="Tabela1923455962286" ref="I235:AM245" totalsRowShown="0" headerRowDxfId="3089" dataDxfId="3090" headerRowBorderDxfId="8234">
  <autoFilter ref="I235:AM245" xr:uid="{00000000-0009-0000-0100-00001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601-000001000000}" name="1" dataDxfId="3121"/>
    <tableColumn id="2" xr3:uid="{00000000-0010-0000-3601-000002000000}" name="2" dataDxfId="3120"/>
    <tableColumn id="3" xr3:uid="{00000000-0010-0000-3601-000003000000}" name="3" dataDxfId="3119"/>
    <tableColumn id="4" xr3:uid="{00000000-0010-0000-3601-000004000000}" name="4" dataDxfId="3118"/>
    <tableColumn id="5" xr3:uid="{00000000-0010-0000-3601-000005000000}" name="5" dataDxfId="3117"/>
    <tableColumn id="6" xr3:uid="{00000000-0010-0000-3601-000006000000}" name="6" dataDxfId="3116"/>
    <tableColumn id="7" xr3:uid="{00000000-0010-0000-3601-000007000000}" name="7" dataDxfId="3115"/>
    <tableColumn id="8" xr3:uid="{00000000-0010-0000-3601-000008000000}" name="8" dataDxfId="3114"/>
    <tableColumn id="9" xr3:uid="{00000000-0010-0000-3601-000009000000}" name="9" dataDxfId="3113"/>
    <tableColumn id="10" xr3:uid="{00000000-0010-0000-3601-00000A000000}" name="10" dataDxfId="3112"/>
    <tableColumn id="11" xr3:uid="{00000000-0010-0000-3601-00000B000000}" name="11" dataDxfId="3111"/>
    <tableColumn id="12" xr3:uid="{00000000-0010-0000-3601-00000C000000}" name="12" dataDxfId="3110"/>
    <tableColumn id="13" xr3:uid="{00000000-0010-0000-3601-00000D000000}" name="13" dataDxfId="3109"/>
    <tableColumn id="14" xr3:uid="{00000000-0010-0000-3601-00000E000000}" name="14" dataDxfId="3108"/>
    <tableColumn id="15" xr3:uid="{00000000-0010-0000-3601-00000F000000}" name="15" dataDxfId="3107"/>
    <tableColumn id="16" xr3:uid="{00000000-0010-0000-3601-000010000000}" name="16" dataDxfId="3106"/>
    <tableColumn id="17" xr3:uid="{00000000-0010-0000-3601-000011000000}" name="17" dataDxfId="3105"/>
    <tableColumn id="18" xr3:uid="{00000000-0010-0000-3601-000012000000}" name="18" dataDxfId="3104"/>
    <tableColumn id="19" xr3:uid="{00000000-0010-0000-3601-000013000000}" name="19" dataDxfId="3103"/>
    <tableColumn id="20" xr3:uid="{00000000-0010-0000-3601-000014000000}" name="20" dataDxfId="3102"/>
    <tableColumn id="21" xr3:uid="{00000000-0010-0000-3601-000015000000}" name="21" dataDxfId="3101"/>
    <tableColumn id="22" xr3:uid="{00000000-0010-0000-3601-000016000000}" name="22" dataDxfId="3100"/>
    <tableColumn id="23" xr3:uid="{00000000-0010-0000-3601-000017000000}" name="23" dataDxfId="3099"/>
    <tableColumn id="24" xr3:uid="{00000000-0010-0000-3601-000018000000}" name="24" dataDxfId="3098"/>
    <tableColumn id="25" xr3:uid="{00000000-0010-0000-3601-000019000000}" name="25" dataDxfId="3097"/>
    <tableColumn id="26" xr3:uid="{00000000-0010-0000-3601-00001A000000}" name="26" dataDxfId="3096"/>
    <tableColumn id="27" xr3:uid="{00000000-0010-0000-3601-00001B000000}" name="27" dataDxfId="3095"/>
    <tableColumn id="28" xr3:uid="{00000000-0010-0000-3601-00001C000000}" name="28" dataDxfId="3094"/>
    <tableColumn id="29" xr3:uid="{00000000-0010-0000-3601-00001D000000}" name="29" dataDxfId="3093"/>
    <tableColumn id="30" xr3:uid="{00000000-0010-0000-3601-00001E000000}" name="30" dataDxfId="3092"/>
    <tableColumn id="31" xr3:uid="{00000000-0010-0000-3601-00001F000000}" name="31" dataDxfId="3091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37010000}" name="Tabela1923455963287" displayName="Tabela1923455963287" ref="I247:AM257" totalsRowShown="0" headerRowDxfId="3122" dataDxfId="3123" headerRowBorderDxfId="8233">
  <autoFilter ref="I247:AM257" xr:uid="{00000000-0009-0000-0100-00001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701-000001000000}" name="1" dataDxfId="3154"/>
    <tableColumn id="2" xr3:uid="{00000000-0010-0000-3701-000002000000}" name="2" dataDxfId="3153"/>
    <tableColumn id="3" xr3:uid="{00000000-0010-0000-3701-000003000000}" name="3" dataDxfId="3152"/>
    <tableColumn id="4" xr3:uid="{00000000-0010-0000-3701-000004000000}" name="4" dataDxfId="3151"/>
    <tableColumn id="5" xr3:uid="{00000000-0010-0000-3701-000005000000}" name="5" dataDxfId="3150"/>
    <tableColumn id="6" xr3:uid="{00000000-0010-0000-3701-000006000000}" name="6" dataDxfId="3149"/>
    <tableColumn id="7" xr3:uid="{00000000-0010-0000-3701-000007000000}" name="7" dataDxfId="3148"/>
    <tableColumn id="8" xr3:uid="{00000000-0010-0000-3701-000008000000}" name="8" dataDxfId="3147"/>
    <tableColumn id="9" xr3:uid="{00000000-0010-0000-3701-000009000000}" name="9" dataDxfId="3146"/>
    <tableColumn id="10" xr3:uid="{00000000-0010-0000-3701-00000A000000}" name="10" dataDxfId="3145"/>
    <tableColumn id="11" xr3:uid="{00000000-0010-0000-3701-00000B000000}" name="11" dataDxfId="3144"/>
    <tableColumn id="12" xr3:uid="{00000000-0010-0000-3701-00000C000000}" name="12" dataDxfId="3143"/>
    <tableColumn id="13" xr3:uid="{00000000-0010-0000-3701-00000D000000}" name="13" dataDxfId="3142"/>
    <tableColumn id="14" xr3:uid="{00000000-0010-0000-3701-00000E000000}" name="14" dataDxfId="3141"/>
    <tableColumn id="15" xr3:uid="{00000000-0010-0000-3701-00000F000000}" name="15" dataDxfId="3140"/>
    <tableColumn id="16" xr3:uid="{00000000-0010-0000-3701-000010000000}" name="16" dataDxfId="3139"/>
    <tableColumn id="17" xr3:uid="{00000000-0010-0000-3701-000011000000}" name="17" dataDxfId="3138"/>
    <tableColumn id="18" xr3:uid="{00000000-0010-0000-3701-000012000000}" name="18" dataDxfId="3137"/>
    <tableColumn id="19" xr3:uid="{00000000-0010-0000-3701-000013000000}" name="19" dataDxfId="3136"/>
    <tableColumn id="20" xr3:uid="{00000000-0010-0000-3701-000014000000}" name="20" dataDxfId="3135"/>
    <tableColumn id="21" xr3:uid="{00000000-0010-0000-3701-000015000000}" name="21" dataDxfId="3134"/>
    <tableColumn id="22" xr3:uid="{00000000-0010-0000-3701-000016000000}" name="22" dataDxfId="3133"/>
    <tableColumn id="23" xr3:uid="{00000000-0010-0000-3701-000017000000}" name="23" dataDxfId="3132"/>
    <tableColumn id="24" xr3:uid="{00000000-0010-0000-3701-000018000000}" name="24" dataDxfId="3131"/>
    <tableColumn id="25" xr3:uid="{00000000-0010-0000-3701-000019000000}" name="25" dataDxfId="3130"/>
    <tableColumn id="26" xr3:uid="{00000000-0010-0000-3701-00001A000000}" name="26" dataDxfId="3129"/>
    <tableColumn id="27" xr3:uid="{00000000-0010-0000-3701-00001B000000}" name="27" dataDxfId="3128"/>
    <tableColumn id="28" xr3:uid="{00000000-0010-0000-3701-00001C000000}" name="28" dataDxfId="3127"/>
    <tableColumn id="29" xr3:uid="{00000000-0010-0000-3701-00001D000000}" name="29" dataDxfId="3126"/>
    <tableColumn id="30" xr3:uid="{00000000-0010-0000-3701-00001E000000}" name="30" dataDxfId="3125"/>
    <tableColumn id="31" xr3:uid="{00000000-0010-0000-3701-00001F000000}" name="31" dataDxfId="3124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38010000}" name="Tabela33064288" displayName="Tabela33064288" ref="I57:AM72" totalsRowShown="0" headerRowDxfId="3155" dataDxfId="3156">
  <autoFilter ref="I57:AM72" xr:uid="{00000000-0009-0000-0100-00001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801-000001000000}" name="1" dataDxfId="3187"/>
    <tableColumn id="2" xr3:uid="{00000000-0010-0000-3801-000002000000}" name="2" dataDxfId="3186"/>
    <tableColumn id="3" xr3:uid="{00000000-0010-0000-3801-000003000000}" name="3" dataDxfId="3185"/>
    <tableColumn id="4" xr3:uid="{00000000-0010-0000-3801-000004000000}" name="4" dataDxfId="3184"/>
    <tableColumn id="5" xr3:uid="{00000000-0010-0000-3801-000005000000}" name="5" dataDxfId="3183"/>
    <tableColumn id="6" xr3:uid="{00000000-0010-0000-3801-000006000000}" name="6" dataDxfId="3182"/>
    <tableColumn id="7" xr3:uid="{00000000-0010-0000-3801-000007000000}" name="7" dataDxfId="3181"/>
    <tableColumn id="8" xr3:uid="{00000000-0010-0000-3801-000008000000}" name="8" dataDxfId="3180"/>
    <tableColumn id="9" xr3:uid="{00000000-0010-0000-3801-000009000000}" name="9" dataDxfId="3179"/>
    <tableColumn id="10" xr3:uid="{00000000-0010-0000-3801-00000A000000}" name="10" dataDxfId="3178"/>
    <tableColumn id="11" xr3:uid="{00000000-0010-0000-3801-00000B000000}" name="11" dataDxfId="3177"/>
    <tableColumn id="12" xr3:uid="{00000000-0010-0000-3801-00000C000000}" name="12" dataDxfId="3176"/>
    <tableColumn id="13" xr3:uid="{00000000-0010-0000-3801-00000D000000}" name="13" dataDxfId="3175"/>
    <tableColumn id="14" xr3:uid="{00000000-0010-0000-3801-00000E000000}" name="14" dataDxfId="3174"/>
    <tableColumn id="15" xr3:uid="{00000000-0010-0000-3801-00000F000000}" name="15" dataDxfId="3173"/>
    <tableColumn id="16" xr3:uid="{00000000-0010-0000-3801-000010000000}" name="16" dataDxfId="3172"/>
    <tableColumn id="17" xr3:uid="{00000000-0010-0000-3801-000011000000}" name="17" dataDxfId="3171"/>
    <tableColumn id="18" xr3:uid="{00000000-0010-0000-3801-000012000000}" name="18" dataDxfId="3170"/>
    <tableColumn id="19" xr3:uid="{00000000-0010-0000-3801-000013000000}" name="19" dataDxfId="3169"/>
    <tableColumn id="20" xr3:uid="{00000000-0010-0000-3801-000014000000}" name="20" dataDxfId="3168"/>
    <tableColumn id="21" xr3:uid="{00000000-0010-0000-3801-000015000000}" name="21" dataDxfId="3167"/>
    <tableColumn id="22" xr3:uid="{00000000-0010-0000-3801-000016000000}" name="22" dataDxfId="3166"/>
    <tableColumn id="23" xr3:uid="{00000000-0010-0000-3801-000017000000}" name="23" dataDxfId="3165"/>
    <tableColumn id="24" xr3:uid="{00000000-0010-0000-3801-000018000000}" name="24" dataDxfId="3164"/>
    <tableColumn id="25" xr3:uid="{00000000-0010-0000-3801-000019000000}" name="25" dataDxfId="3163"/>
    <tableColumn id="26" xr3:uid="{00000000-0010-0000-3801-00001A000000}" name="26" dataDxfId="3162"/>
    <tableColumn id="27" xr3:uid="{00000000-0010-0000-3801-00001B000000}" name="27" dataDxfId="3161"/>
    <tableColumn id="28" xr3:uid="{00000000-0010-0000-3801-00001C000000}" name="28" dataDxfId="3160"/>
    <tableColumn id="29" xr3:uid="{00000000-0010-0000-3801-00001D000000}" name="29" dataDxfId="3159"/>
    <tableColumn id="30" xr3:uid="{00000000-0010-0000-3801-00001E000000}" name="30" dataDxfId="3158"/>
    <tableColumn id="31" xr3:uid="{00000000-0010-0000-3801-00001F000000}" name="31" dataDxfId="3157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39010000}" name="Jedzenie2289" displayName="Jedzenie2289" ref="B80:G89" headerRowCount="0" totalsRowShown="0" headerRowDxfId="8216">
  <tableColumns count="6">
    <tableColumn id="1" xr3:uid="{00000000-0010-0000-3901-000001000000}" name="Kategoria" dataDxfId="1928">
      <calculatedColumnFormula>'Wzorzec kategorii'!B36</calculatedColumnFormula>
    </tableColumn>
    <tableColumn id="2" xr3:uid="{00000000-0010-0000-3901-000002000000}" name="0" headerRowDxfId="8215" dataDxfId="1927" dataCellStyle="Walutowy"/>
    <tableColumn id="3" xr3:uid="{00000000-0010-0000-3901-000003000000}" name="02" headerRowDxfId="8214" dataDxfId="1926" dataCellStyle="Walutowy">
      <calculatedColumnFormula>SUM(Tabela330292[#This Row])</calculatedColumnFormula>
    </tableColumn>
    <tableColumn id="4" xr3:uid="{00000000-0010-0000-3901-000004000000}" name="Kolumna4" dataDxfId="1925" dataCellStyle="Walutowy">
      <calculatedColumnFormula>C80-D80</calculatedColumnFormula>
    </tableColumn>
    <tableColumn id="5" xr3:uid="{00000000-0010-0000-3901-000005000000}" name="Kolumna1" dataDxfId="1924" dataCellStyle="Procentowy">
      <calculatedColumnFormula>IFERROR(D80/C80,"")</calculatedColumnFormula>
    </tableColumn>
    <tableColumn id="6" xr3:uid="{00000000-0010-0000-3901-000006000000}" name="Kolumna2" dataDxfId="1923" dataCellStyle="Walutowy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3A010000}" name="Transport3290" displayName="Transport3290" ref="B104:G113" headerRowCount="0" totalsRowShown="0">
  <tableColumns count="6">
    <tableColumn id="1" xr3:uid="{00000000-0010-0000-3A01-000001000000}" name="Kolumna1" dataDxfId="1934">
      <calculatedColumnFormula>'Wzorzec kategorii'!B60</calculatedColumnFormula>
    </tableColumn>
    <tableColumn id="2" xr3:uid="{00000000-0010-0000-3A01-000002000000}" name="Kolumna2" dataDxfId="1933" dataCellStyle="Walutowy"/>
    <tableColumn id="3" xr3:uid="{00000000-0010-0000-3A01-000003000000}" name="Kolumna3" dataDxfId="1932" dataCellStyle="Walutowy">
      <calculatedColumnFormula>SUM(Tabela1942304[#This Row])</calculatedColumnFormula>
    </tableColumn>
    <tableColumn id="4" xr3:uid="{00000000-0010-0000-3A01-000004000000}" name="Kolumna4" dataDxfId="1931" dataCellStyle="Walutowy">
      <calculatedColumnFormula>C104-D104</calculatedColumnFormula>
    </tableColumn>
    <tableColumn id="5" xr3:uid="{00000000-0010-0000-3A01-000005000000}" name="Kolumna5" dataDxfId="1930" dataCellStyle="Procentowy">
      <calculatedColumnFormula>IFERROR(D104/C104,"")</calculatedColumnFormula>
    </tableColumn>
    <tableColumn id="6" xr3:uid="{00000000-0010-0000-3A01-000006000000}" name="Kolumna6" dataDxfId="1929" dataCellStyle="Walutowy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3B010000}" name="Przychody9" displayName="Przychody9" ref="B58:G72" headerRowCount="0" totalsRowShown="0" headerRowDxfId="8213">
  <tableColumns count="6">
    <tableColumn id="1" xr3:uid="{00000000-0010-0000-3B01-000001000000}" name="Kolumna1" dataDxfId="1940">
      <calculatedColumnFormula>'Wzorzec kategorii'!B15</calculatedColumnFormula>
    </tableColumn>
    <tableColumn id="2" xr3:uid="{00000000-0010-0000-3B01-000002000000}" name="Kolumna2" dataDxfId="1939" dataCellStyle="Walutowy"/>
    <tableColumn id="3" xr3:uid="{00000000-0010-0000-3B01-000003000000}" name="Kolumna3" dataDxfId="1938" dataCellStyle="Walutowy">
      <calculatedColumnFormula>SUM(Tabela33064320[#This Row])</calculatedColumnFormula>
    </tableColumn>
    <tableColumn id="4" xr3:uid="{00000000-0010-0000-3B01-000004000000}" name="Kolumna4" dataDxfId="1937" dataCellStyle="Walutowy">
      <calculatedColumnFormula>Przychody9[[#This Row],[Kolumna3]]-Przychody9[[#This Row],[Kolumna2]]</calculatedColumnFormula>
    </tableColumn>
    <tableColumn id="5" xr3:uid="{00000000-0010-0000-3B01-000005000000}" name="Kolumna5" dataDxfId="1936" dataCellStyle="Procentowy">
      <calculatedColumnFormula>IFERROR(D58/C58,"")</calculatedColumnFormula>
    </tableColumn>
    <tableColumn id="6" xr3:uid="{00000000-0010-0000-3B01-000006000000}" name="Kolumna6" dataDxfId="1935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3C010000}" name="Tabela330292" displayName="Tabela330292" ref="I79:AM89" totalsRowShown="0" headerRowDxfId="1941" dataDxfId="1942">
  <autoFilter ref="I79:AM89" xr:uid="{00000000-0009-0000-0100-00002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1-000001000000}" name="1" dataDxfId="1973"/>
    <tableColumn id="2" xr3:uid="{00000000-0010-0000-3C01-000002000000}" name="2" dataDxfId="1972"/>
    <tableColumn id="3" xr3:uid="{00000000-0010-0000-3C01-000003000000}" name="3" dataDxfId="1971"/>
    <tableColumn id="4" xr3:uid="{00000000-0010-0000-3C01-000004000000}" name="4" dataDxfId="1970"/>
    <tableColumn id="5" xr3:uid="{00000000-0010-0000-3C01-000005000000}" name="5" dataDxfId="1969"/>
    <tableColumn id="6" xr3:uid="{00000000-0010-0000-3C01-000006000000}" name="6" dataDxfId="1968"/>
    <tableColumn id="7" xr3:uid="{00000000-0010-0000-3C01-000007000000}" name="7" dataDxfId="1967"/>
    <tableColumn id="8" xr3:uid="{00000000-0010-0000-3C01-000008000000}" name="8" dataDxfId="1966"/>
    <tableColumn id="9" xr3:uid="{00000000-0010-0000-3C01-000009000000}" name="9" dataDxfId="1965"/>
    <tableColumn id="10" xr3:uid="{00000000-0010-0000-3C01-00000A000000}" name="10" dataDxfId="1964"/>
    <tableColumn id="11" xr3:uid="{00000000-0010-0000-3C01-00000B000000}" name="11" dataDxfId="1963"/>
    <tableColumn id="12" xr3:uid="{00000000-0010-0000-3C01-00000C000000}" name="12" dataDxfId="1962"/>
    <tableColumn id="13" xr3:uid="{00000000-0010-0000-3C01-00000D000000}" name="13" dataDxfId="1961"/>
    <tableColumn id="14" xr3:uid="{00000000-0010-0000-3C01-00000E000000}" name="14" dataDxfId="1960"/>
    <tableColumn id="15" xr3:uid="{00000000-0010-0000-3C01-00000F000000}" name="15" dataDxfId="1959"/>
    <tableColumn id="16" xr3:uid="{00000000-0010-0000-3C01-000010000000}" name="16" dataDxfId="1958"/>
    <tableColumn id="17" xr3:uid="{00000000-0010-0000-3C01-000011000000}" name="17" dataDxfId="1957"/>
    <tableColumn id="18" xr3:uid="{00000000-0010-0000-3C01-000012000000}" name="18" dataDxfId="1956"/>
    <tableColumn id="19" xr3:uid="{00000000-0010-0000-3C01-000013000000}" name="19" dataDxfId="1955"/>
    <tableColumn id="20" xr3:uid="{00000000-0010-0000-3C01-000014000000}" name="20" dataDxfId="1954"/>
    <tableColumn id="21" xr3:uid="{00000000-0010-0000-3C01-000015000000}" name="21" dataDxfId="1953"/>
    <tableColumn id="22" xr3:uid="{00000000-0010-0000-3C01-000016000000}" name="22" dataDxfId="1952"/>
    <tableColumn id="23" xr3:uid="{00000000-0010-0000-3C01-000017000000}" name="23" dataDxfId="1951"/>
    <tableColumn id="24" xr3:uid="{00000000-0010-0000-3C01-000018000000}" name="24" dataDxfId="1950"/>
    <tableColumn id="25" xr3:uid="{00000000-0010-0000-3C01-000019000000}" name="25" dataDxfId="1949"/>
    <tableColumn id="26" xr3:uid="{00000000-0010-0000-3C01-00001A000000}" name="26" dataDxfId="1948"/>
    <tableColumn id="27" xr3:uid="{00000000-0010-0000-3C01-00001B000000}" name="27" dataDxfId="1947"/>
    <tableColumn id="28" xr3:uid="{00000000-0010-0000-3C01-00001C000000}" name="28" dataDxfId="1946"/>
    <tableColumn id="29" xr3:uid="{00000000-0010-0000-3C01-00001D000000}" name="29" dataDxfId="1945"/>
    <tableColumn id="30" xr3:uid="{00000000-0010-0000-3C01-00001E000000}" name="30" dataDxfId="1944"/>
    <tableColumn id="31" xr3:uid="{00000000-0010-0000-3C01-00001F000000}" name="31" dataDxfId="1943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3D010000}" name="Tabela431293" displayName="Tabela431293" ref="B92:G101" headerRowCount="0" totalsRowShown="0" headerRowDxfId="8212">
  <tableColumns count="6">
    <tableColumn id="1" xr3:uid="{00000000-0010-0000-3D01-000001000000}" name="Kolumna1" dataDxfId="1979">
      <calculatedColumnFormula>'Wzorzec kategorii'!B48</calculatedColumnFormula>
    </tableColumn>
    <tableColumn id="2" xr3:uid="{00000000-0010-0000-3D01-000002000000}" name="Kolumna2" headerRowDxfId="8211" dataDxfId="1978" dataCellStyle="Walutowy"/>
    <tableColumn id="3" xr3:uid="{00000000-0010-0000-3D01-000003000000}" name="Kolumna3" headerRowDxfId="8210" dataDxfId="1977" dataCellStyle="Walutowy">
      <calculatedColumnFormula>SUM(Tabela1841303[#This Row])</calculatedColumnFormula>
    </tableColumn>
    <tableColumn id="4" xr3:uid="{00000000-0010-0000-3D01-000004000000}" name="Kolumna4" headerRowDxfId="8209" dataDxfId="1976" dataCellStyle="Walutowy">
      <calculatedColumnFormula>C92-D92</calculatedColumnFormula>
    </tableColumn>
    <tableColumn id="5" xr3:uid="{00000000-0010-0000-3D01-000005000000}" name="Kolumna5" headerRowDxfId="8208" dataDxfId="1975" dataCellStyle="Procentowy">
      <calculatedColumnFormula>IFERROR(D92/C92,"")</calculatedColumnFormula>
    </tableColumn>
    <tableColumn id="6" xr3:uid="{00000000-0010-0000-3D01-000006000000}" name="Kolumna6" headerRowDxfId="8207" dataDxfId="1974" dataCellStyle="Walutowy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3E010000}" name="Tabela832294" displayName="Tabela832294" ref="B116:G125" headerRowCount="0" totalsRowShown="0">
  <tableColumns count="6">
    <tableColumn id="1" xr3:uid="{00000000-0010-0000-3E01-000001000000}" name="Kolumna1" headerRowDxfId="8206" dataDxfId="1985">
      <calculatedColumnFormula>'Wzorzec kategorii'!B72</calculatedColumnFormula>
    </tableColumn>
    <tableColumn id="2" xr3:uid="{00000000-0010-0000-3E01-000002000000}" name="Kolumna2" dataDxfId="1984" dataCellStyle="Walutowy"/>
    <tableColumn id="3" xr3:uid="{00000000-0010-0000-3E01-000003000000}" name="Kolumna3" dataDxfId="1983" dataCellStyle="Walutowy">
      <calculatedColumnFormula>SUM(Tabela192143305[#This Row])</calculatedColumnFormula>
    </tableColumn>
    <tableColumn id="4" xr3:uid="{00000000-0010-0000-3E01-000004000000}" name="Kolumna4" dataDxfId="1982" dataCellStyle="Walutowy">
      <calculatedColumnFormula>C116-D116</calculatedColumnFormula>
    </tableColumn>
    <tableColumn id="5" xr3:uid="{00000000-0010-0000-3E01-000005000000}" name="Kolumna5" dataDxfId="1981" dataCellStyle="Procentowy">
      <calculatedColumnFormula>IFERROR(D116/C116,"")</calculatedColumnFormula>
    </tableColumn>
    <tableColumn id="6" xr3:uid="{00000000-0010-0000-3E01-000006000000}" name="Kolumna6" dataDxfId="1980" dataCellStyle="Walutowy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21000000}" name="Tabela1236361" displayName="Tabela1236361" ref="B120:C129" headerRowCount="0" totalsRowShown="0" headerRowDxfId="8883" dataDxfId="8882">
  <tableColumns count="2">
    <tableColumn id="1" xr3:uid="{00000000-0010-0000-2100-000001000000}" name="Kolumna1" dataDxfId="8881"/>
    <tableColumn id="2" xr3:uid="{00000000-0010-0000-2100-000002000000}" name="Kolumna2" dataDxfId="8880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3F010000}" name="Tabela933295" displayName="Tabela933295" ref="B128:G137" headerRowCount="0" totalsRowShown="0">
  <tableColumns count="6">
    <tableColumn id="1" xr3:uid="{00000000-0010-0000-3F01-000001000000}" name="Kolumna1" headerRowDxfId="8205" dataDxfId="1991">
      <calculatedColumnFormula>'Wzorzec kategorii'!B84</calculatedColumnFormula>
    </tableColumn>
    <tableColumn id="2" xr3:uid="{00000000-0010-0000-3F01-000002000000}" name="Kolumna2" dataDxfId="1990" dataCellStyle="Walutowy"/>
    <tableColumn id="3" xr3:uid="{00000000-0010-0000-3F01-000003000000}" name="Kolumna3" dataDxfId="1989" dataCellStyle="Walutowy">
      <calculatedColumnFormula>SUM(Tabela19212547309[#This Row])</calculatedColumnFormula>
    </tableColumn>
    <tableColumn id="4" xr3:uid="{00000000-0010-0000-3F01-000004000000}" name="Kolumna4" dataDxfId="1988" dataCellStyle="Walutowy">
      <calculatedColumnFormula>C128-D128</calculatedColumnFormula>
    </tableColumn>
    <tableColumn id="5" xr3:uid="{00000000-0010-0000-3F01-000005000000}" name="Kolumna5" dataDxfId="1987" dataCellStyle="Procentowy">
      <calculatedColumnFormula>IFERROR(D128/C128,"")</calculatedColumnFormula>
    </tableColumn>
    <tableColumn id="6" xr3:uid="{00000000-0010-0000-3F01-000006000000}" name="Kolumna6" dataDxfId="1986" dataCellStyle="Walutowy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40010000}" name="Tabela1034296" displayName="Tabela1034296" ref="B140:G149" headerRowCount="0" totalsRowShown="0">
  <tableColumns count="6">
    <tableColumn id="1" xr3:uid="{00000000-0010-0000-4001-000001000000}" name="Kolumna1" headerRowDxfId="8204" dataDxfId="1997">
      <calculatedColumnFormula>'Wzorzec kategorii'!B96</calculatedColumnFormula>
    </tableColumn>
    <tableColumn id="2" xr3:uid="{00000000-0010-0000-4001-000002000000}" name="Kolumna2" dataDxfId="1996" dataCellStyle="Walutowy"/>
    <tableColumn id="3" xr3:uid="{00000000-0010-0000-4001-000003000000}" name="Kolumna3" dataDxfId="1995" dataCellStyle="Walutowy">
      <calculatedColumnFormula>SUM(Tabela19212446308[#This Row])</calculatedColumnFormula>
    </tableColumn>
    <tableColumn id="4" xr3:uid="{00000000-0010-0000-4001-000004000000}" name="Kolumna4" dataDxfId="1994" dataCellStyle="Walutowy">
      <calculatedColumnFormula>C140-D140</calculatedColumnFormula>
    </tableColumn>
    <tableColumn id="5" xr3:uid="{00000000-0010-0000-4001-000005000000}" name="Kolumna5" dataDxfId="1993" dataCellStyle="Procentowy">
      <calculatedColumnFormula>IFERROR(D140/C140,"")</calculatedColumnFormula>
    </tableColumn>
    <tableColumn id="6" xr3:uid="{00000000-0010-0000-4001-000006000000}" name="Kolumna6" dataDxfId="1992" dataCellStyle="Walutowy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41010000}" name="Tabela1135297" displayName="Tabela1135297" ref="B152:G161" headerRowCount="0" totalsRowShown="0">
  <tableColumns count="6">
    <tableColumn id="1" xr3:uid="{00000000-0010-0000-4101-000001000000}" name="Kolumna1" dataDxfId="2003">
      <calculatedColumnFormula>'Wzorzec kategorii'!B108</calculatedColumnFormula>
    </tableColumn>
    <tableColumn id="2" xr3:uid="{00000000-0010-0000-4101-000002000000}" name="Kolumna2" dataDxfId="2002" dataCellStyle="Walutowy"/>
    <tableColumn id="3" xr3:uid="{00000000-0010-0000-4101-000003000000}" name="Kolumna3" dataDxfId="2001" dataCellStyle="Walutowy">
      <calculatedColumnFormula>SUM(Tabela192244306[#This Row])</calculatedColumnFormula>
    </tableColumn>
    <tableColumn id="4" xr3:uid="{00000000-0010-0000-4101-000004000000}" name="Kolumna4" dataDxfId="2000" dataCellStyle="Walutowy">
      <calculatedColumnFormula>C152-D152</calculatedColumnFormula>
    </tableColumn>
    <tableColumn id="5" xr3:uid="{00000000-0010-0000-4101-000005000000}" name="Kolumna5" dataDxfId="1999" dataCellStyle="Procentowy">
      <calculatedColumnFormula>IFERROR(D152/C152,"")</calculatedColumnFormula>
    </tableColumn>
    <tableColumn id="6" xr3:uid="{00000000-0010-0000-4101-000006000000}" name="Kolumna6" dataDxfId="1998" dataCellStyle="Walutowy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42010000}" name="Tabela1236298" displayName="Tabela1236298" ref="B164:G173" headerRowCount="0" totalsRowShown="0">
  <tableColumns count="6">
    <tableColumn id="1" xr3:uid="{00000000-0010-0000-4201-000001000000}" name="Kolumna1" dataDxfId="2009">
      <calculatedColumnFormula>'Wzorzec kategorii'!B120</calculatedColumnFormula>
    </tableColumn>
    <tableColumn id="2" xr3:uid="{00000000-0010-0000-4201-000002000000}" name="Kolumna2" dataDxfId="2008" dataCellStyle="Walutowy"/>
    <tableColumn id="3" xr3:uid="{00000000-0010-0000-4201-000003000000}" name="Kolumna3" dataDxfId="2007" dataCellStyle="Walutowy">
      <calculatedColumnFormula>SUM(Tabela2548310[#This Row])</calculatedColumnFormula>
    </tableColumn>
    <tableColumn id="4" xr3:uid="{00000000-0010-0000-4201-000004000000}" name="Kolumna4" dataDxfId="2006" dataCellStyle="Walutowy">
      <calculatedColumnFormula>C164-D164</calculatedColumnFormula>
    </tableColumn>
    <tableColumn id="5" xr3:uid="{00000000-0010-0000-4201-000005000000}" name="Kolumna5" dataDxfId="2005" dataCellStyle="Procentowy">
      <calculatedColumnFormula>IFERROR(D164/C164,"")</calculatedColumnFormula>
    </tableColumn>
    <tableColumn id="6" xr3:uid="{00000000-0010-0000-4201-000006000000}" name="Kolumna6" dataDxfId="2004" dataCellStyle="Walutowy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43010000}" name="Tabela1337299" displayName="Tabela1337299" ref="B176:G185" headerRowCount="0" totalsRowShown="0">
  <tableColumns count="6">
    <tableColumn id="1" xr3:uid="{00000000-0010-0000-4301-000001000000}" name="Kolumna1" dataDxfId="2015">
      <calculatedColumnFormula>'Wzorzec kategorii'!B132</calculatedColumnFormula>
    </tableColumn>
    <tableColumn id="2" xr3:uid="{00000000-0010-0000-4301-000002000000}" name="Kolumna2" dataDxfId="2014" dataCellStyle="Walutowy"/>
    <tableColumn id="3" xr3:uid="{00000000-0010-0000-4301-000003000000}" name="Kolumna3" dataDxfId="2013" dataCellStyle="Walutowy">
      <calculatedColumnFormula>SUM(Tabela2649311[#This Row])</calculatedColumnFormula>
    </tableColumn>
    <tableColumn id="4" xr3:uid="{00000000-0010-0000-4301-000004000000}" name="Kolumna4" dataDxfId="2012" dataCellStyle="Walutowy">
      <calculatedColumnFormula>C176-D176</calculatedColumnFormula>
    </tableColumn>
    <tableColumn id="5" xr3:uid="{00000000-0010-0000-4301-000005000000}" name="Kolumna5" dataDxfId="2011" dataCellStyle="Procentowy">
      <calculatedColumnFormula>IFERROR(D176/C176,"")</calculatedColumnFormula>
    </tableColumn>
    <tableColumn id="6" xr3:uid="{00000000-0010-0000-4301-000006000000}" name="Kolumna6" dataDxfId="2010" dataCellStyle="Walutowy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44010000}" name="Tabela1438300" displayName="Tabela1438300" ref="B188:G197" headerRowCount="0" totalsRowShown="0">
  <tableColumns count="6">
    <tableColumn id="1" xr3:uid="{00000000-0010-0000-4401-000001000000}" name="Kolumna1" dataDxfId="2021">
      <calculatedColumnFormula>'Wzorzec kategorii'!B144</calculatedColumnFormula>
    </tableColumn>
    <tableColumn id="2" xr3:uid="{00000000-0010-0000-4401-000002000000}" name="Kolumna2" dataDxfId="2020" dataCellStyle="Walutowy"/>
    <tableColumn id="3" xr3:uid="{00000000-0010-0000-4401-000003000000}" name="Kolumna3" dataDxfId="2019" dataCellStyle="Walutowy">
      <calculatedColumnFormula>SUM(Tabela2750312[#This Row])</calculatedColumnFormula>
    </tableColumn>
    <tableColumn id="4" xr3:uid="{00000000-0010-0000-4401-000004000000}" name="Kolumna4" dataDxfId="2018" dataCellStyle="Walutowy">
      <calculatedColumnFormula>C188-D188</calculatedColumnFormula>
    </tableColumn>
    <tableColumn id="5" xr3:uid="{00000000-0010-0000-4401-000005000000}" name="Kolumna5" dataDxfId="2017" dataCellStyle="Procentowy">
      <calculatedColumnFormula>IFERROR(D188/C188,"")</calculatedColumnFormula>
    </tableColumn>
    <tableColumn id="6" xr3:uid="{00000000-0010-0000-4401-000006000000}" name="Kolumna6" dataDxfId="2016" dataCellStyle="Walutowy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45010000}" name="Tabela1539301" displayName="Tabela1539301" ref="B200:G209" headerRowCount="0" totalsRowShown="0">
  <tableColumns count="6">
    <tableColumn id="1" xr3:uid="{00000000-0010-0000-4501-000001000000}" name="Kolumna1" dataDxfId="2027">
      <calculatedColumnFormula>'Wzorzec kategorii'!B156</calculatedColumnFormula>
    </tableColumn>
    <tableColumn id="2" xr3:uid="{00000000-0010-0000-4501-000002000000}" name="Kolumna2" dataDxfId="2026" dataCellStyle="Walutowy"/>
    <tableColumn id="3" xr3:uid="{00000000-0010-0000-4501-000003000000}" name="Kolumna3" dataDxfId="2025" dataCellStyle="Walutowy">
      <calculatedColumnFormula>SUM(Tabela2851313[#This Row])</calculatedColumnFormula>
    </tableColumn>
    <tableColumn id="4" xr3:uid="{00000000-0010-0000-4501-000004000000}" name="Kolumna4" dataDxfId="2024" dataCellStyle="Walutowy">
      <calculatedColumnFormula>C200-D200</calculatedColumnFormula>
    </tableColumn>
    <tableColumn id="5" xr3:uid="{00000000-0010-0000-4501-000005000000}" name="Kolumna5" dataDxfId="2023" dataCellStyle="Procentowy">
      <calculatedColumnFormula>IFERROR(D200/C200,"")</calculatedColumnFormula>
    </tableColumn>
    <tableColumn id="6" xr3:uid="{00000000-0010-0000-4501-000006000000}" name="Kolumna6" dataDxfId="2022" dataCellStyle="Walutowy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46010000}" name="Tabela1640302" displayName="Tabela1640302" ref="B212:G221" headerRowCount="0" totalsRowShown="0">
  <tableColumns count="6">
    <tableColumn id="1" xr3:uid="{00000000-0010-0000-4601-000001000000}" name="Kolumna1" dataDxfId="2033">
      <calculatedColumnFormula>'Wzorzec kategorii'!B168</calculatedColumnFormula>
    </tableColumn>
    <tableColumn id="2" xr3:uid="{00000000-0010-0000-4601-000002000000}" name="Kolumna2" dataDxfId="2032" dataCellStyle="Walutowy"/>
    <tableColumn id="3" xr3:uid="{00000000-0010-0000-4601-000003000000}" name="Kolumna3" dataDxfId="2031" dataCellStyle="Walutowy">
      <calculatedColumnFormula>SUM(Tabela192345307[#This Row])</calculatedColumnFormula>
    </tableColumn>
    <tableColumn id="4" xr3:uid="{00000000-0010-0000-4601-000004000000}" name="Kolumna4" dataDxfId="2030" dataCellStyle="Walutowy">
      <calculatedColumnFormula>C212-D212</calculatedColumnFormula>
    </tableColumn>
    <tableColumn id="5" xr3:uid="{00000000-0010-0000-4601-000005000000}" name="Kolumna5" dataDxfId="2029" dataCellStyle="Procentowy">
      <calculatedColumnFormula>IFERROR(D212/C212,"")</calculatedColumnFormula>
    </tableColumn>
    <tableColumn id="6" xr3:uid="{00000000-0010-0000-4601-000006000000}" name="Kolumna6" dataDxfId="2028" dataCellStyle="Walutowy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47010000}" name="Tabela1841303" displayName="Tabela1841303" ref="I91:AM101" totalsRowShown="0" headerRowDxfId="2034" dataDxfId="2035" headerRowBorderDxfId="8203">
  <autoFilter ref="I91:AM101" xr:uid="{00000000-0009-0000-0100-00002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1-000001000000}" name="1" dataDxfId="2066"/>
    <tableColumn id="2" xr3:uid="{00000000-0010-0000-4701-000002000000}" name="2" dataDxfId="2065"/>
    <tableColumn id="3" xr3:uid="{00000000-0010-0000-4701-000003000000}" name="3" dataDxfId="2064"/>
    <tableColumn id="4" xr3:uid="{00000000-0010-0000-4701-000004000000}" name="4" dataDxfId="2063"/>
    <tableColumn id="5" xr3:uid="{00000000-0010-0000-4701-000005000000}" name="5" dataDxfId="2062"/>
    <tableColumn id="6" xr3:uid="{00000000-0010-0000-4701-000006000000}" name="6" dataDxfId="2061"/>
    <tableColumn id="7" xr3:uid="{00000000-0010-0000-4701-000007000000}" name="7" dataDxfId="2060"/>
    <tableColumn id="8" xr3:uid="{00000000-0010-0000-4701-000008000000}" name="8" dataDxfId="2059"/>
    <tableColumn id="9" xr3:uid="{00000000-0010-0000-4701-000009000000}" name="9" dataDxfId="2058"/>
    <tableColumn id="10" xr3:uid="{00000000-0010-0000-4701-00000A000000}" name="10" dataDxfId="2057"/>
    <tableColumn id="11" xr3:uid="{00000000-0010-0000-4701-00000B000000}" name="11" dataDxfId="2056"/>
    <tableColumn id="12" xr3:uid="{00000000-0010-0000-4701-00000C000000}" name="12" dataDxfId="2055"/>
    <tableColumn id="13" xr3:uid="{00000000-0010-0000-4701-00000D000000}" name="13" dataDxfId="2054"/>
    <tableColumn id="14" xr3:uid="{00000000-0010-0000-4701-00000E000000}" name="14" dataDxfId="2053"/>
    <tableColumn id="15" xr3:uid="{00000000-0010-0000-4701-00000F000000}" name="15" dataDxfId="2052"/>
    <tableColumn id="16" xr3:uid="{00000000-0010-0000-4701-000010000000}" name="16" dataDxfId="2051"/>
    <tableColumn id="17" xr3:uid="{00000000-0010-0000-4701-000011000000}" name="17" dataDxfId="2050"/>
    <tableColumn id="18" xr3:uid="{00000000-0010-0000-4701-000012000000}" name="18" dataDxfId="2049"/>
    <tableColumn id="19" xr3:uid="{00000000-0010-0000-4701-000013000000}" name="19" dataDxfId="2048"/>
    <tableColumn id="20" xr3:uid="{00000000-0010-0000-4701-000014000000}" name="20" dataDxfId="2047"/>
    <tableColumn id="21" xr3:uid="{00000000-0010-0000-4701-000015000000}" name="21" dataDxfId="2046"/>
    <tableColumn id="22" xr3:uid="{00000000-0010-0000-4701-000016000000}" name="22" dataDxfId="2045"/>
    <tableColumn id="23" xr3:uid="{00000000-0010-0000-4701-000017000000}" name="23" dataDxfId="2044"/>
    <tableColumn id="24" xr3:uid="{00000000-0010-0000-4701-000018000000}" name="24" dataDxfId="2043"/>
    <tableColumn id="25" xr3:uid="{00000000-0010-0000-4701-000019000000}" name="25" dataDxfId="2042"/>
    <tableColumn id="26" xr3:uid="{00000000-0010-0000-4701-00001A000000}" name="26" dataDxfId="2041"/>
    <tableColumn id="27" xr3:uid="{00000000-0010-0000-4701-00001B000000}" name="27" dataDxfId="2040"/>
    <tableColumn id="28" xr3:uid="{00000000-0010-0000-4701-00001C000000}" name="28" dataDxfId="2039"/>
    <tableColumn id="29" xr3:uid="{00000000-0010-0000-4701-00001D000000}" name="29" dataDxfId="2038"/>
    <tableColumn id="30" xr3:uid="{00000000-0010-0000-4701-00001E000000}" name="30" dataDxfId="2037"/>
    <tableColumn id="31" xr3:uid="{00000000-0010-0000-4701-00001F000000}" name="31" dataDxfId="2036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48010000}" name="Tabela1942304" displayName="Tabela1942304" ref="I103:AM113" totalsRowShown="0" headerRowDxfId="2067" dataDxfId="2068" headerRowBorderDxfId="8202">
  <autoFilter ref="I103:AM113" xr:uid="{00000000-0009-0000-0100-00002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1-000001000000}" name="1" dataDxfId="2099"/>
    <tableColumn id="2" xr3:uid="{00000000-0010-0000-4801-000002000000}" name="2" dataDxfId="2098"/>
    <tableColumn id="3" xr3:uid="{00000000-0010-0000-4801-000003000000}" name="3" dataDxfId="2097"/>
    <tableColumn id="4" xr3:uid="{00000000-0010-0000-4801-000004000000}" name="4" dataDxfId="2096"/>
    <tableColumn id="5" xr3:uid="{00000000-0010-0000-4801-000005000000}" name="5" dataDxfId="2095"/>
    <tableColumn id="6" xr3:uid="{00000000-0010-0000-4801-000006000000}" name="6" dataDxfId="2094"/>
    <tableColumn id="7" xr3:uid="{00000000-0010-0000-4801-000007000000}" name="7" dataDxfId="2093"/>
    <tableColumn id="8" xr3:uid="{00000000-0010-0000-4801-000008000000}" name="8" dataDxfId="2092"/>
    <tableColumn id="9" xr3:uid="{00000000-0010-0000-4801-000009000000}" name="9" dataDxfId="2091"/>
    <tableColumn id="10" xr3:uid="{00000000-0010-0000-4801-00000A000000}" name="10" dataDxfId="2090"/>
    <tableColumn id="11" xr3:uid="{00000000-0010-0000-4801-00000B000000}" name="11" dataDxfId="2089"/>
    <tableColumn id="12" xr3:uid="{00000000-0010-0000-4801-00000C000000}" name="12" dataDxfId="2088"/>
    <tableColumn id="13" xr3:uid="{00000000-0010-0000-4801-00000D000000}" name="13" dataDxfId="2087"/>
    <tableColumn id="14" xr3:uid="{00000000-0010-0000-4801-00000E000000}" name="14" dataDxfId="2086"/>
    <tableColumn id="15" xr3:uid="{00000000-0010-0000-4801-00000F000000}" name="15" dataDxfId="2085"/>
    <tableColumn id="16" xr3:uid="{00000000-0010-0000-4801-000010000000}" name="16" dataDxfId="2084"/>
    <tableColumn id="17" xr3:uid="{00000000-0010-0000-4801-000011000000}" name="17" dataDxfId="2083"/>
    <tableColumn id="18" xr3:uid="{00000000-0010-0000-4801-000012000000}" name="18" dataDxfId="2082"/>
    <tableColumn id="19" xr3:uid="{00000000-0010-0000-4801-000013000000}" name="19" dataDxfId="2081"/>
    <tableColumn id="20" xr3:uid="{00000000-0010-0000-4801-000014000000}" name="20" dataDxfId="2080"/>
    <tableColumn id="21" xr3:uid="{00000000-0010-0000-4801-000015000000}" name="21" dataDxfId="2079"/>
    <tableColumn id="22" xr3:uid="{00000000-0010-0000-4801-000016000000}" name="22" dataDxfId="2078"/>
    <tableColumn id="23" xr3:uid="{00000000-0010-0000-4801-000017000000}" name="23" dataDxfId="2077"/>
    <tableColumn id="24" xr3:uid="{00000000-0010-0000-4801-000018000000}" name="24" dataDxfId="2076"/>
    <tableColumn id="25" xr3:uid="{00000000-0010-0000-4801-000019000000}" name="25" dataDxfId="2075"/>
    <tableColumn id="26" xr3:uid="{00000000-0010-0000-4801-00001A000000}" name="26" dataDxfId="2074"/>
    <tableColumn id="27" xr3:uid="{00000000-0010-0000-4801-00001B000000}" name="27" dataDxfId="2073"/>
    <tableColumn id="28" xr3:uid="{00000000-0010-0000-4801-00001C000000}" name="28" dataDxfId="2072"/>
    <tableColumn id="29" xr3:uid="{00000000-0010-0000-4801-00001D000000}" name="29" dataDxfId="2071"/>
    <tableColumn id="30" xr3:uid="{00000000-0010-0000-4801-00001E000000}" name="30" dataDxfId="2070"/>
    <tableColumn id="31" xr3:uid="{00000000-0010-0000-4801-00001F000000}" name="31" dataDxfId="2069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22000000}" name="Tabela1337362" displayName="Tabela1337362" ref="B132:C141" headerRowCount="0" totalsRowShown="0" headerRowDxfId="8879" dataDxfId="8878">
  <tableColumns count="2">
    <tableColumn id="1" xr3:uid="{00000000-0010-0000-2200-000001000000}" name="Kolumna1" dataDxfId="8877"/>
    <tableColumn id="2" xr3:uid="{00000000-0010-0000-2200-000002000000}" name="Kolumna2" dataDxfId="8876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49010000}" name="Tabela192143305" displayName="Tabela192143305" ref="I115:AM125" totalsRowShown="0" headerRowDxfId="2100" dataDxfId="2101" headerRowBorderDxfId="8201">
  <autoFilter ref="I115:AM125" xr:uid="{00000000-0009-0000-0100-00003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1-000001000000}" name="1" dataDxfId="2132"/>
    <tableColumn id="2" xr3:uid="{00000000-0010-0000-4901-000002000000}" name="2" dataDxfId="2131"/>
    <tableColumn id="3" xr3:uid="{00000000-0010-0000-4901-000003000000}" name="3" dataDxfId="2130"/>
    <tableColumn id="4" xr3:uid="{00000000-0010-0000-4901-000004000000}" name="4" dataDxfId="2129"/>
    <tableColumn id="5" xr3:uid="{00000000-0010-0000-4901-000005000000}" name="5" dataDxfId="2128"/>
    <tableColumn id="6" xr3:uid="{00000000-0010-0000-4901-000006000000}" name="6" dataDxfId="2127"/>
    <tableColumn id="7" xr3:uid="{00000000-0010-0000-4901-000007000000}" name="7" dataDxfId="2126"/>
    <tableColumn id="8" xr3:uid="{00000000-0010-0000-4901-000008000000}" name="8" dataDxfId="2125"/>
    <tableColumn id="9" xr3:uid="{00000000-0010-0000-4901-000009000000}" name="9" dataDxfId="2124"/>
    <tableColumn id="10" xr3:uid="{00000000-0010-0000-4901-00000A000000}" name="10" dataDxfId="2123"/>
    <tableColumn id="11" xr3:uid="{00000000-0010-0000-4901-00000B000000}" name="11" dataDxfId="2122"/>
    <tableColumn id="12" xr3:uid="{00000000-0010-0000-4901-00000C000000}" name="12" dataDxfId="2121"/>
    <tableColumn id="13" xr3:uid="{00000000-0010-0000-4901-00000D000000}" name="13" dataDxfId="2120"/>
    <tableColumn id="14" xr3:uid="{00000000-0010-0000-4901-00000E000000}" name="14" dataDxfId="2119"/>
    <tableColumn id="15" xr3:uid="{00000000-0010-0000-4901-00000F000000}" name="15" dataDxfId="2118"/>
    <tableColumn id="16" xr3:uid="{00000000-0010-0000-4901-000010000000}" name="16" dataDxfId="2117"/>
    <tableColumn id="17" xr3:uid="{00000000-0010-0000-4901-000011000000}" name="17" dataDxfId="2116"/>
    <tableColumn id="18" xr3:uid="{00000000-0010-0000-4901-000012000000}" name="18" dataDxfId="2115"/>
    <tableColumn id="19" xr3:uid="{00000000-0010-0000-4901-000013000000}" name="19" dataDxfId="2114"/>
    <tableColumn id="20" xr3:uid="{00000000-0010-0000-4901-000014000000}" name="20" dataDxfId="2113"/>
    <tableColumn id="21" xr3:uid="{00000000-0010-0000-4901-000015000000}" name="21" dataDxfId="2112"/>
    <tableColumn id="22" xr3:uid="{00000000-0010-0000-4901-000016000000}" name="22" dataDxfId="2111"/>
    <tableColumn id="23" xr3:uid="{00000000-0010-0000-4901-000017000000}" name="23" dataDxfId="2110"/>
    <tableColumn id="24" xr3:uid="{00000000-0010-0000-4901-000018000000}" name="24" dataDxfId="2109"/>
    <tableColumn id="25" xr3:uid="{00000000-0010-0000-4901-000019000000}" name="25" dataDxfId="2108"/>
    <tableColumn id="26" xr3:uid="{00000000-0010-0000-4901-00001A000000}" name="26" dataDxfId="2107"/>
    <tableColumn id="27" xr3:uid="{00000000-0010-0000-4901-00001B000000}" name="27" dataDxfId="2106"/>
    <tableColumn id="28" xr3:uid="{00000000-0010-0000-4901-00001C000000}" name="28" dataDxfId="2105"/>
    <tableColumn id="29" xr3:uid="{00000000-0010-0000-4901-00001D000000}" name="29" dataDxfId="2104"/>
    <tableColumn id="30" xr3:uid="{00000000-0010-0000-4901-00001E000000}" name="30" dataDxfId="2103"/>
    <tableColumn id="31" xr3:uid="{00000000-0010-0000-4901-00001F000000}" name="31" dataDxfId="2102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4A010000}" name="Tabela192244306" displayName="Tabela192244306" ref="I151:AM161" totalsRowShown="0" headerRowDxfId="2133" dataDxfId="2134" headerRowBorderDxfId="8200">
  <autoFilter ref="I151:AM161" xr:uid="{00000000-0009-0000-0100-00003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1-000001000000}" name="1" dataDxfId="2165"/>
    <tableColumn id="2" xr3:uid="{00000000-0010-0000-4A01-000002000000}" name="2" dataDxfId="2164"/>
    <tableColumn id="3" xr3:uid="{00000000-0010-0000-4A01-000003000000}" name="3" dataDxfId="2163"/>
    <tableColumn id="4" xr3:uid="{00000000-0010-0000-4A01-000004000000}" name="4" dataDxfId="2162"/>
    <tableColumn id="5" xr3:uid="{00000000-0010-0000-4A01-000005000000}" name="5" dataDxfId="2161"/>
    <tableColumn id="6" xr3:uid="{00000000-0010-0000-4A01-000006000000}" name="6" dataDxfId="2160"/>
    <tableColumn id="7" xr3:uid="{00000000-0010-0000-4A01-000007000000}" name="7" dataDxfId="2159"/>
    <tableColumn id="8" xr3:uid="{00000000-0010-0000-4A01-000008000000}" name="8" dataDxfId="2158"/>
    <tableColumn id="9" xr3:uid="{00000000-0010-0000-4A01-000009000000}" name="9" dataDxfId="2157"/>
    <tableColumn id="10" xr3:uid="{00000000-0010-0000-4A01-00000A000000}" name="10" dataDxfId="2156"/>
    <tableColumn id="11" xr3:uid="{00000000-0010-0000-4A01-00000B000000}" name="11" dataDxfId="2155"/>
    <tableColumn id="12" xr3:uid="{00000000-0010-0000-4A01-00000C000000}" name="12" dataDxfId="2154"/>
    <tableColumn id="13" xr3:uid="{00000000-0010-0000-4A01-00000D000000}" name="13" dataDxfId="2153"/>
    <tableColumn id="14" xr3:uid="{00000000-0010-0000-4A01-00000E000000}" name="14" dataDxfId="2152"/>
    <tableColumn id="15" xr3:uid="{00000000-0010-0000-4A01-00000F000000}" name="15" dataDxfId="2151"/>
    <tableColumn id="16" xr3:uid="{00000000-0010-0000-4A01-000010000000}" name="16" dataDxfId="2150"/>
    <tableColumn id="17" xr3:uid="{00000000-0010-0000-4A01-000011000000}" name="17" dataDxfId="2149"/>
    <tableColumn id="18" xr3:uid="{00000000-0010-0000-4A01-000012000000}" name="18" dataDxfId="2148"/>
    <tableColumn id="19" xr3:uid="{00000000-0010-0000-4A01-000013000000}" name="19" dataDxfId="2147"/>
    <tableColumn id="20" xr3:uid="{00000000-0010-0000-4A01-000014000000}" name="20" dataDxfId="2146"/>
    <tableColumn id="21" xr3:uid="{00000000-0010-0000-4A01-000015000000}" name="21" dataDxfId="2145"/>
    <tableColumn id="22" xr3:uid="{00000000-0010-0000-4A01-000016000000}" name="22" dataDxfId="2144"/>
    <tableColumn id="23" xr3:uid="{00000000-0010-0000-4A01-000017000000}" name="23" dataDxfId="2143"/>
    <tableColumn id="24" xr3:uid="{00000000-0010-0000-4A01-000018000000}" name="24" dataDxfId="2142"/>
    <tableColumn id="25" xr3:uid="{00000000-0010-0000-4A01-000019000000}" name="25" dataDxfId="2141"/>
    <tableColumn id="26" xr3:uid="{00000000-0010-0000-4A01-00001A000000}" name="26" dataDxfId="2140"/>
    <tableColumn id="27" xr3:uid="{00000000-0010-0000-4A01-00001B000000}" name="27" dataDxfId="2139"/>
    <tableColumn id="28" xr3:uid="{00000000-0010-0000-4A01-00001C000000}" name="28" dataDxfId="2138"/>
    <tableColumn id="29" xr3:uid="{00000000-0010-0000-4A01-00001D000000}" name="29" dataDxfId="2137"/>
    <tableColumn id="30" xr3:uid="{00000000-0010-0000-4A01-00001E000000}" name="30" dataDxfId="2136"/>
    <tableColumn id="31" xr3:uid="{00000000-0010-0000-4A01-00001F000000}" name="31" dataDxfId="2135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4B010000}" name="Tabela192345307" displayName="Tabela192345307" ref="I211:AM221" totalsRowShown="0" headerRowDxfId="2166" dataDxfId="2167" headerRowBorderDxfId="8199">
  <autoFilter ref="I211:AM221" xr:uid="{00000000-0009-0000-0100-00003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1-000001000000}" name="1" dataDxfId="2198"/>
    <tableColumn id="2" xr3:uid="{00000000-0010-0000-4B01-000002000000}" name="2" dataDxfId="2197"/>
    <tableColumn id="3" xr3:uid="{00000000-0010-0000-4B01-000003000000}" name="3" dataDxfId="2196"/>
    <tableColumn id="4" xr3:uid="{00000000-0010-0000-4B01-000004000000}" name="4" dataDxfId="2195"/>
    <tableColumn id="5" xr3:uid="{00000000-0010-0000-4B01-000005000000}" name="5" dataDxfId="2194"/>
    <tableColumn id="6" xr3:uid="{00000000-0010-0000-4B01-000006000000}" name="6" dataDxfId="2193"/>
    <tableColumn id="7" xr3:uid="{00000000-0010-0000-4B01-000007000000}" name="7" dataDxfId="2192"/>
    <tableColumn id="8" xr3:uid="{00000000-0010-0000-4B01-000008000000}" name="8" dataDxfId="2191"/>
    <tableColumn id="9" xr3:uid="{00000000-0010-0000-4B01-000009000000}" name="9" dataDxfId="2190"/>
    <tableColumn id="10" xr3:uid="{00000000-0010-0000-4B01-00000A000000}" name="10" dataDxfId="2189"/>
    <tableColumn id="11" xr3:uid="{00000000-0010-0000-4B01-00000B000000}" name="11" dataDxfId="2188"/>
    <tableColumn id="12" xr3:uid="{00000000-0010-0000-4B01-00000C000000}" name="12" dataDxfId="2187"/>
    <tableColumn id="13" xr3:uid="{00000000-0010-0000-4B01-00000D000000}" name="13" dataDxfId="2186"/>
    <tableColumn id="14" xr3:uid="{00000000-0010-0000-4B01-00000E000000}" name="14" dataDxfId="2185"/>
    <tableColumn id="15" xr3:uid="{00000000-0010-0000-4B01-00000F000000}" name="15" dataDxfId="2184"/>
    <tableColumn id="16" xr3:uid="{00000000-0010-0000-4B01-000010000000}" name="16" dataDxfId="2183"/>
    <tableColumn id="17" xr3:uid="{00000000-0010-0000-4B01-000011000000}" name="17" dataDxfId="2182"/>
    <tableColumn id="18" xr3:uid="{00000000-0010-0000-4B01-000012000000}" name="18" dataDxfId="2181"/>
    <tableColumn id="19" xr3:uid="{00000000-0010-0000-4B01-000013000000}" name="19" dataDxfId="2180"/>
    <tableColumn id="20" xr3:uid="{00000000-0010-0000-4B01-000014000000}" name="20" dataDxfId="2179"/>
    <tableColumn id="21" xr3:uid="{00000000-0010-0000-4B01-000015000000}" name="21" dataDxfId="2178"/>
    <tableColumn id="22" xr3:uid="{00000000-0010-0000-4B01-000016000000}" name="22" dataDxfId="2177"/>
    <tableColumn id="23" xr3:uid="{00000000-0010-0000-4B01-000017000000}" name="23" dataDxfId="2176"/>
    <tableColumn id="24" xr3:uid="{00000000-0010-0000-4B01-000018000000}" name="24" dataDxfId="2175"/>
    <tableColumn id="25" xr3:uid="{00000000-0010-0000-4B01-000019000000}" name="25" dataDxfId="2174"/>
    <tableColumn id="26" xr3:uid="{00000000-0010-0000-4B01-00001A000000}" name="26" dataDxfId="2173"/>
    <tableColumn id="27" xr3:uid="{00000000-0010-0000-4B01-00001B000000}" name="27" dataDxfId="2172"/>
    <tableColumn id="28" xr3:uid="{00000000-0010-0000-4B01-00001C000000}" name="28" dataDxfId="2171"/>
    <tableColumn id="29" xr3:uid="{00000000-0010-0000-4B01-00001D000000}" name="29" dataDxfId="2170"/>
    <tableColumn id="30" xr3:uid="{00000000-0010-0000-4B01-00001E000000}" name="30" dataDxfId="2169"/>
    <tableColumn id="31" xr3:uid="{00000000-0010-0000-4B01-00001F000000}" name="31" dataDxfId="2168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4C010000}" name="Tabela19212446308" displayName="Tabela19212446308" ref="I139:AM149" totalsRowShown="0" headerRowDxfId="2199" dataDxfId="2200" headerRowBorderDxfId="8198">
  <autoFilter ref="I139:AM149" xr:uid="{00000000-0009-0000-0100-00003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1-000001000000}" name="1" dataDxfId="2231"/>
    <tableColumn id="2" xr3:uid="{00000000-0010-0000-4C01-000002000000}" name="2" dataDxfId="2230"/>
    <tableColumn id="3" xr3:uid="{00000000-0010-0000-4C01-000003000000}" name="3" dataDxfId="2229"/>
    <tableColumn id="4" xr3:uid="{00000000-0010-0000-4C01-000004000000}" name="4" dataDxfId="2228"/>
    <tableColumn id="5" xr3:uid="{00000000-0010-0000-4C01-000005000000}" name="5" dataDxfId="2227"/>
    <tableColumn id="6" xr3:uid="{00000000-0010-0000-4C01-000006000000}" name="6" dataDxfId="2226"/>
    <tableColumn id="7" xr3:uid="{00000000-0010-0000-4C01-000007000000}" name="7" dataDxfId="2225"/>
    <tableColumn id="8" xr3:uid="{00000000-0010-0000-4C01-000008000000}" name="8" dataDxfId="2224"/>
    <tableColumn id="9" xr3:uid="{00000000-0010-0000-4C01-000009000000}" name="9" dataDxfId="2223"/>
    <tableColumn id="10" xr3:uid="{00000000-0010-0000-4C01-00000A000000}" name="10" dataDxfId="2222"/>
    <tableColumn id="11" xr3:uid="{00000000-0010-0000-4C01-00000B000000}" name="11" dataDxfId="2221"/>
    <tableColumn id="12" xr3:uid="{00000000-0010-0000-4C01-00000C000000}" name="12" dataDxfId="2220"/>
    <tableColumn id="13" xr3:uid="{00000000-0010-0000-4C01-00000D000000}" name="13" dataDxfId="2219"/>
    <tableColumn id="14" xr3:uid="{00000000-0010-0000-4C01-00000E000000}" name="14" dataDxfId="2218"/>
    <tableColumn id="15" xr3:uid="{00000000-0010-0000-4C01-00000F000000}" name="15" dataDxfId="2217"/>
    <tableColumn id="16" xr3:uid="{00000000-0010-0000-4C01-000010000000}" name="16" dataDxfId="2216"/>
    <tableColumn id="17" xr3:uid="{00000000-0010-0000-4C01-000011000000}" name="17" dataDxfId="2215"/>
    <tableColumn id="18" xr3:uid="{00000000-0010-0000-4C01-000012000000}" name="18" dataDxfId="2214"/>
    <tableColumn id="19" xr3:uid="{00000000-0010-0000-4C01-000013000000}" name="19" dataDxfId="2213"/>
    <tableColumn id="20" xr3:uid="{00000000-0010-0000-4C01-000014000000}" name="20" dataDxfId="2212"/>
    <tableColumn id="21" xr3:uid="{00000000-0010-0000-4C01-000015000000}" name="21" dataDxfId="2211"/>
    <tableColumn id="22" xr3:uid="{00000000-0010-0000-4C01-000016000000}" name="22" dataDxfId="2210"/>
    <tableColumn id="23" xr3:uid="{00000000-0010-0000-4C01-000017000000}" name="23" dataDxfId="2209"/>
    <tableColumn id="24" xr3:uid="{00000000-0010-0000-4C01-000018000000}" name="24" dataDxfId="2208"/>
    <tableColumn id="25" xr3:uid="{00000000-0010-0000-4C01-000019000000}" name="25" dataDxfId="2207"/>
    <tableColumn id="26" xr3:uid="{00000000-0010-0000-4C01-00001A000000}" name="26" dataDxfId="2206"/>
    <tableColumn id="27" xr3:uid="{00000000-0010-0000-4C01-00001B000000}" name="27" dataDxfId="2205"/>
    <tableColumn id="28" xr3:uid="{00000000-0010-0000-4C01-00001C000000}" name="28" dataDxfId="2204"/>
    <tableColumn id="29" xr3:uid="{00000000-0010-0000-4C01-00001D000000}" name="29" dataDxfId="2203"/>
    <tableColumn id="30" xr3:uid="{00000000-0010-0000-4C01-00001E000000}" name="30" dataDxfId="2202"/>
    <tableColumn id="31" xr3:uid="{00000000-0010-0000-4C01-00001F000000}" name="31" dataDxfId="2201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4D010000}" name="Tabela19212547309" displayName="Tabela19212547309" ref="I127:AM137" totalsRowShown="0" headerRowDxfId="2232" dataDxfId="2233" headerRowBorderDxfId="8197">
  <autoFilter ref="I127:AM137" xr:uid="{00000000-0009-0000-0100-00003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1-000001000000}" name="1" dataDxfId="2264"/>
    <tableColumn id="2" xr3:uid="{00000000-0010-0000-4D01-000002000000}" name="2" dataDxfId="2263"/>
    <tableColumn id="3" xr3:uid="{00000000-0010-0000-4D01-000003000000}" name="3" dataDxfId="2262"/>
    <tableColumn id="4" xr3:uid="{00000000-0010-0000-4D01-000004000000}" name="4" dataDxfId="2261"/>
    <tableColumn id="5" xr3:uid="{00000000-0010-0000-4D01-000005000000}" name="5" dataDxfId="2260"/>
    <tableColumn id="6" xr3:uid="{00000000-0010-0000-4D01-000006000000}" name="6" dataDxfId="2259"/>
    <tableColumn id="7" xr3:uid="{00000000-0010-0000-4D01-000007000000}" name="7" dataDxfId="2258"/>
    <tableColumn id="8" xr3:uid="{00000000-0010-0000-4D01-000008000000}" name="8" dataDxfId="2257"/>
    <tableColumn id="9" xr3:uid="{00000000-0010-0000-4D01-000009000000}" name="9" dataDxfId="2256"/>
    <tableColumn id="10" xr3:uid="{00000000-0010-0000-4D01-00000A000000}" name="10" dataDxfId="2255"/>
    <tableColumn id="11" xr3:uid="{00000000-0010-0000-4D01-00000B000000}" name="11" dataDxfId="2254"/>
    <tableColumn id="12" xr3:uid="{00000000-0010-0000-4D01-00000C000000}" name="12" dataDxfId="2253"/>
    <tableColumn id="13" xr3:uid="{00000000-0010-0000-4D01-00000D000000}" name="13" dataDxfId="2252"/>
    <tableColumn id="14" xr3:uid="{00000000-0010-0000-4D01-00000E000000}" name="14" dataDxfId="2251"/>
    <tableColumn id="15" xr3:uid="{00000000-0010-0000-4D01-00000F000000}" name="15" dataDxfId="2250"/>
    <tableColumn id="16" xr3:uid="{00000000-0010-0000-4D01-000010000000}" name="16" dataDxfId="2249"/>
    <tableColumn id="17" xr3:uid="{00000000-0010-0000-4D01-000011000000}" name="17" dataDxfId="2248"/>
    <tableColumn id="18" xr3:uid="{00000000-0010-0000-4D01-000012000000}" name="18" dataDxfId="2247"/>
    <tableColumn id="19" xr3:uid="{00000000-0010-0000-4D01-000013000000}" name="19" dataDxfId="2246"/>
    <tableColumn id="20" xr3:uid="{00000000-0010-0000-4D01-000014000000}" name="20" dataDxfId="2245"/>
    <tableColumn id="21" xr3:uid="{00000000-0010-0000-4D01-000015000000}" name="21" dataDxfId="2244"/>
    <tableColumn id="22" xr3:uid="{00000000-0010-0000-4D01-000016000000}" name="22" dataDxfId="2243"/>
    <tableColumn id="23" xr3:uid="{00000000-0010-0000-4D01-000017000000}" name="23" dataDxfId="2242"/>
    <tableColumn id="24" xr3:uid="{00000000-0010-0000-4D01-000018000000}" name="24" dataDxfId="2241"/>
    <tableColumn id="25" xr3:uid="{00000000-0010-0000-4D01-000019000000}" name="25" dataDxfId="2240"/>
    <tableColumn id="26" xr3:uid="{00000000-0010-0000-4D01-00001A000000}" name="26" dataDxfId="2239"/>
    <tableColumn id="27" xr3:uid="{00000000-0010-0000-4D01-00001B000000}" name="27" dataDxfId="2238"/>
    <tableColumn id="28" xr3:uid="{00000000-0010-0000-4D01-00001C000000}" name="28" dataDxfId="2237"/>
    <tableColumn id="29" xr3:uid="{00000000-0010-0000-4D01-00001D000000}" name="29" dataDxfId="2236"/>
    <tableColumn id="30" xr3:uid="{00000000-0010-0000-4D01-00001E000000}" name="30" dataDxfId="2235"/>
    <tableColumn id="31" xr3:uid="{00000000-0010-0000-4D01-00001F000000}" name="31" dataDxfId="2234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4E010000}" name="Tabela2548310" displayName="Tabela2548310" ref="I163:AM173" totalsRowShown="0" headerRowDxfId="2265" dataDxfId="2266">
  <autoFilter ref="I163:AM173" xr:uid="{00000000-0009-0000-0100-00003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1-000001000000}" name="1" dataDxfId="2297"/>
    <tableColumn id="2" xr3:uid="{00000000-0010-0000-4E01-000002000000}" name="2" dataDxfId="2296"/>
    <tableColumn id="3" xr3:uid="{00000000-0010-0000-4E01-000003000000}" name="3" dataDxfId="2295"/>
    <tableColumn id="4" xr3:uid="{00000000-0010-0000-4E01-000004000000}" name="4" dataDxfId="2294"/>
    <tableColumn id="5" xr3:uid="{00000000-0010-0000-4E01-000005000000}" name="5" dataDxfId="2293"/>
    <tableColumn id="6" xr3:uid="{00000000-0010-0000-4E01-000006000000}" name="6" dataDxfId="2292"/>
    <tableColumn id="7" xr3:uid="{00000000-0010-0000-4E01-000007000000}" name="7" dataDxfId="2291"/>
    <tableColumn id="8" xr3:uid="{00000000-0010-0000-4E01-000008000000}" name="8" dataDxfId="2290"/>
    <tableColumn id="9" xr3:uid="{00000000-0010-0000-4E01-000009000000}" name="9" dataDxfId="2289"/>
    <tableColumn id="10" xr3:uid="{00000000-0010-0000-4E01-00000A000000}" name="10" dataDxfId="2288"/>
    <tableColumn id="11" xr3:uid="{00000000-0010-0000-4E01-00000B000000}" name="11" dataDxfId="2287"/>
    <tableColumn id="12" xr3:uid="{00000000-0010-0000-4E01-00000C000000}" name="12" dataDxfId="2286"/>
    <tableColumn id="13" xr3:uid="{00000000-0010-0000-4E01-00000D000000}" name="13" dataDxfId="2285"/>
    <tableColumn id="14" xr3:uid="{00000000-0010-0000-4E01-00000E000000}" name="14" dataDxfId="2284"/>
    <tableColumn id="15" xr3:uid="{00000000-0010-0000-4E01-00000F000000}" name="15" dataDxfId="2283"/>
    <tableColumn id="16" xr3:uid="{00000000-0010-0000-4E01-000010000000}" name="16" dataDxfId="2282"/>
    <tableColumn id="17" xr3:uid="{00000000-0010-0000-4E01-000011000000}" name="17" dataDxfId="2281"/>
    <tableColumn id="18" xr3:uid="{00000000-0010-0000-4E01-000012000000}" name="18" dataDxfId="2280"/>
    <tableColumn id="19" xr3:uid="{00000000-0010-0000-4E01-000013000000}" name="19" dataDxfId="2279"/>
    <tableColumn id="20" xr3:uid="{00000000-0010-0000-4E01-000014000000}" name="20" dataDxfId="2278"/>
    <tableColumn id="21" xr3:uid="{00000000-0010-0000-4E01-000015000000}" name="21" dataDxfId="2277"/>
    <tableColumn id="22" xr3:uid="{00000000-0010-0000-4E01-000016000000}" name="22" dataDxfId="2276"/>
    <tableColumn id="23" xr3:uid="{00000000-0010-0000-4E01-000017000000}" name="23" dataDxfId="2275"/>
    <tableColumn id="24" xr3:uid="{00000000-0010-0000-4E01-000018000000}" name="24" dataDxfId="2274"/>
    <tableColumn id="25" xr3:uid="{00000000-0010-0000-4E01-000019000000}" name="25" dataDxfId="2273"/>
    <tableColumn id="26" xr3:uid="{00000000-0010-0000-4E01-00001A000000}" name="26" dataDxfId="2272"/>
    <tableColumn id="27" xr3:uid="{00000000-0010-0000-4E01-00001B000000}" name="27" dataDxfId="2271"/>
    <tableColumn id="28" xr3:uid="{00000000-0010-0000-4E01-00001C000000}" name="28" dataDxfId="2270"/>
    <tableColumn id="29" xr3:uid="{00000000-0010-0000-4E01-00001D000000}" name="29" dataDxfId="2269"/>
    <tableColumn id="30" xr3:uid="{00000000-0010-0000-4E01-00001E000000}" name="30" dataDxfId="2268"/>
    <tableColumn id="31" xr3:uid="{00000000-0010-0000-4E01-00001F000000}" name="31" dataDxfId="2267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4F010000}" name="Tabela2649311" displayName="Tabela2649311" ref="I175:AM185" totalsRowShown="0" headerRowDxfId="2298" dataDxfId="2299" headerRowBorderDxfId="8196">
  <autoFilter ref="I175:AM185" xr:uid="{00000000-0009-0000-0100-00003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1-000001000000}" name="1" dataDxfId="2330"/>
    <tableColumn id="2" xr3:uid="{00000000-0010-0000-4F01-000002000000}" name="2" dataDxfId="2329"/>
    <tableColumn id="3" xr3:uid="{00000000-0010-0000-4F01-000003000000}" name="3" dataDxfId="2328"/>
    <tableColumn id="4" xr3:uid="{00000000-0010-0000-4F01-000004000000}" name="4" dataDxfId="2327"/>
    <tableColumn id="5" xr3:uid="{00000000-0010-0000-4F01-000005000000}" name="5" dataDxfId="2326"/>
    <tableColumn id="6" xr3:uid="{00000000-0010-0000-4F01-000006000000}" name="6" dataDxfId="2325"/>
    <tableColumn id="7" xr3:uid="{00000000-0010-0000-4F01-000007000000}" name="7" dataDxfId="2324"/>
    <tableColumn id="8" xr3:uid="{00000000-0010-0000-4F01-000008000000}" name="8" dataDxfId="2323"/>
    <tableColumn id="9" xr3:uid="{00000000-0010-0000-4F01-000009000000}" name="9" dataDxfId="2322"/>
    <tableColumn id="10" xr3:uid="{00000000-0010-0000-4F01-00000A000000}" name="10" dataDxfId="2321"/>
    <tableColumn id="11" xr3:uid="{00000000-0010-0000-4F01-00000B000000}" name="11" dataDxfId="2320"/>
    <tableColumn id="12" xr3:uid="{00000000-0010-0000-4F01-00000C000000}" name="12" dataDxfId="2319"/>
    <tableColumn id="13" xr3:uid="{00000000-0010-0000-4F01-00000D000000}" name="13" dataDxfId="2318"/>
    <tableColumn id="14" xr3:uid="{00000000-0010-0000-4F01-00000E000000}" name="14" dataDxfId="2317"/>
    <tableColumn id="15" xr3:uid="{00000000-0010-0000-4F01-00000F000000}" name="15" dataDxfId="2316"/>
    <tableColumn id="16" xr3:uid="{00000000-0010-0000-4F01-000010000000}" name="16" dataDxfId="2315"/>
    <tableColumn id="17" xr3:uid="{00000000-0010-0000-4F01-000011000000}" name="17" dataDxfId="2314"/>
    <tableColumn id="18" xr3:uid="{00000000-0010-0000-4F01-000012000000}" name="18" dataDxfId="2313"/>
    <tableColumn id="19" xr3:uid="{00000000-0010-0000-4F01-000013000000}" name="19" dataDxfId="2312"/>
    <tableColumn id="20" xr3:uid="{00000000-0010-0000-4F01-000014000000}" name="20" dataDxfId="2311"/>
    <tableColumn id="21" xr3:uid="{00000000-0010-0000-4F01-000015000000}" name="21" dataDxfId="2310"/>
    <tableColumn id="22" xr3:uid="{00000000-0010-0000-4F01-000016000000}" name="22" dataDxfId="2309"/>
    <tableColumn id="23" xr3:uid="{00000000-0010-0000-4F01-000017000000}" name="23" dataDxfId="2308"/>
    <tableColumn id="24" xr3:uid="{00000000-0010-0000-4F01-000018000000}" name="24" dataDxfId="2307"/>
    <tableColumn id="25" xr3:uid="{00000000-0010-0000-4F01-000019000000}" name="25" dataDxfId="2306"/>
    <tableColumn id="26" xr3:uid="{00000000-0010-0000-4F01-00001A000000}" name="26" dataDxfId="2305"/>
    <tableColumn id="27" xr3:uid="{00000000-0010-0000-4F01-00001B000000}" name="27" dataDxfId="2304"/>
    <tableColumn id="28" xr3:uid="{00000000-0010-0000-4F01-00001C000000}" name="28" dataDxfId="2303"/>
    <tableColumn id="29" xr3:uid="{00000000-0010-0000-4F01-00001D000000}" name="29" dataDxfId="2302"/>
    <tableColumn id="30" xr3:uid="{00000000-0010-0000-4F01-00001E000000}" name="30" dataDxfId="2301"/>
    <tableColumn id="31" xr3:uid="{00000000-0010-0000-4F01-00001F000000}" name="31" dataDxfId="2300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50010000}" name="Tabela2750312" displayName="Tabela2750312" ref="I187:AM197" totalsRowShown="0" headerRowDxfId="2331" dataDxfId="2332">
  <autoFilter ref="I187:AM197" xr:uid="{00000000-0009-0000-0100-00003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1-000001000000}" name="1" dataDxfId="2363"/>
    <tableColumn id="2" xr3:uid="{00000000-0010-0000-5001-000002000000}" name="2" dataDxfId="2362"/>
    <tableColumn id="3" xr3:uid="{00000000-0010-0000-5001-000003000000}" name="3" dataDxfId="2361"/>
    <tableColumn id="4" xr3:uid="{00000000-0010-0000-5001-000004000000}" name="4" dataDxfId="2360"/>
    <tableColumn id="5" xr3:uid="{00000000-0010-0000-5001-000005000000}" name="5" dataDxfId="2359"/>
    <tableColumn id="6" xr3:uid="{00000000-0010-0000-5001-000006000000}" name="6" dataDxfId="2358"/>
    <tableColumn id="7" xr3:uid="{00000000-0010-0000-5001-000007000000}" name="7" dataDxfId="2357"/>
    <tableColumn id="8" xr3:uid="{00000000-0010-0000-5001-000008000000}" name="8" dataDxfId="2356"/>
    <tableColumn id="9" xr3:uid="{00000000-0010-0000-5001-000009000000}" name="9" dataDxfId="2355"/>
    <tableColumn id="10" xr3:uid="{00000000-0010-0000-5001-00000A000000}" name="10" dataDxfId="2354"/>
    <tableColumn id="11" xr3:uid="{00000000-0010-0000-5001-00000B000000}" name="11" dataDxfId="2353"/>
    <tableColumn id="12" xr3:uid="{00000000-0010-0000-5001-00000C000000}" name="12" dataDxfId="2352"/>
    <tableColumn id="13" xr3:uid="{00000000-0010-0000-5001-00000D000000}" name="13" dataDxfId="2351"/>
    <tableColumn id="14" xr3:uid="{00000000-0010-0000-5001-00000E000000}" name="14" dataDxfId="2350"/>
    <tableColumn id="15" xr3:uid="{00000000-0010-0000-5001-00000F000000}" name="15" dataDxfId="2349"/>
    <tableColumn id="16" xr3:uid="{00000000-0010-0000-5001-000010000000}" name="16" dataDxfId="2348"/>
    <tableColumn id="17" xr3:uid="{00000000-0010-0000-5001-000011000000}" name="17" dataDxfId="2347"/>
    <tableColumn id="18" xr3:uid="{00000000-0010-0000-5001-000012000000}" name="18" dataDxfId="2346"/>
    <tableColumn id="19" xr3:uid="{00000000-0010-0000-5001-000013000000}" name="19" dataDxfId="2345"/>
    <tableColumn id="20" xr3:uid="{00000000-0010-0000-5001-000014000000}" name="20" dataDxfId="2344"/>
    <tableColumn id="21" xr3:uid="{00000000-0010-0000-5001-000015000000}" name="21" dataDxfId="2343"/>
    <tableColumn id="22" xr3:uid="{00000000-0010-0000-5001-000016000000}" name="22" dataDxfId="2342"/>
    <tableColumn id="23" xr3:uid="{00000000-0010-0000-5001-000017000000}" name="23" dataDxfId="2341"/>
    <tableColumn id="24" xr3:uid="{00000000-0010-0000-5001-000018000000}" name="24" dataDxfId="2340"/>
    <tableColumn id="25" xr3:uid="{00000000-0010-0000-5001-000019000000}" name="25" dataDxfId="2339"/>
    <tableColumn id="26" xr3:uid="{00000000-0010-0000-5001-00001A000000}" name="26" dataDxfId="2338"/>
    <tableColumn id="27" xr3:uid="{00000000-0010-0000-5001-00001B000000}" name="27" dataDxfId="2337"/>
    <tableColumn id="28" xr3:uid="{00000000-0010-0000-5001-00001C000000}" name="28" dataDxfId="2336"/>
    <tableColumn id="29" xr3:uid="{00000000-0010-0000-5001-00001D000000}" name="29" dataDxfId="2335"/>
    <tableColumn id="30" xr3:uid="{00000000-0010-0000-5001-00001E000000}" name="30" dataDxfId="2334"/>
    <tableColumn id="31" xr3:uid="{00000000-0010-0000-5001-00001F000000}" name="31" dataDxfId="2333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51010000}" name="Tabela2851313" displayName="Tabela2851313" ref="I199:AM209" totalsRowShown="0" headerRowDxfId="2364" dataDxfId="2365" headerRowBorderDxfId="8195">
  <autoFilter ref="I199:AM209" xr:uid="{00000000-0009-0000-0100-00003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1-000001000000}" name="1" dataDxfId="2396"/>
    <tableColumn id="2" xr3:uid="{00000000-0010-0000-5101-000002000000}" name="2" dataDxfId="2395"/>
    <tableColumn id="3" xr3:uid="{00000000-0010-0000-5101-000003000000}" name="3" dataDxfId="2394"/>
    <tableColumn id="4" xr3:uid="{00000000-0010-0000-5101-000004000000}" name="4" dataDxfId="2393"/>
    <tableColumn id="5" xr3:uid="{00000000-0010-0000-5101-000005000000}" name="5" dataDxfId="2392"/>
    <tableColumn id="6" xr3:uid="{00000000-0010-0000-5101-000006000000}" name="6" dataDxfId="2391"/>
    <tableColumn id="7" xr3:uid="{00000000-0010-0000-5101-000007000000}" name="7" dataDxfId="2390"/>
    <tableColumn id="8" xr3:uid="{00000000-0010-0000-5101-000008000000}" name="8" dataDxfId="2389"/>
    <tableColumn id="9" xr3:uid="{00000000-0010-0000-5101-000009000000}" name="9" dataDxfId="2388"/>
    <tableColumn id="10" xr3:uid="{00000000-0010-0000-5101-00000A000000}" name="10" dataDxfId="2387"/>
    <tableColumn id="11" xr3:uid="{00000000-0010-0000-5101-00000B000000}" name="11" dataDxfId="2386"/>
    <tableColumn id="12" xr3:uid="{00000000-0010-0000-5101-00000C000000}" name="12" dataDxfId="2385"/>
    <tableColumn id="13" xr3:uid="{00000000-0010-0000-5101-00000D000000}" name="13" dataDxfId="2384"/>
    <tableColumn id="14" xr3:uid="{00000000-0010-0000-5101-00000E000000}" name="14" dataDxfId="2383"/>
    <tableColumn id="15" xr3:uid="{00000000-0010-0000-5101-00000F000000}" name="15" dataDxfId="2382"/>
    <tableColumn id="16" xr3:uid="{00000000-0010-0000-5101-000010000000}" name="16" dataDxfId="2381"/>
    <tableColumn id="17" xr3:uid="{00000000-0010-0000-5101-000011000000}" name="17" dataDxfId="2380"/>
    <tableColumn id="18" xr3:uid="{00000000-0010-0000-5101-000012000000}" name="18" dataDxfId="2379"/>
    <tableColumn id="19" xr3:uid="{00000000-0010-0000-5101-000013000000}" name="19" dataDxfId="2378"/>
    <tableColumn id="20" xr3:uid="{00000000-0010-0000-5101-000014000000}" name="20" dataDxfId="2377"/>
    <tableColumn id="21" xr3:uid="{00000000-0010-0000-5101-000015000000}" name="21" dataDxfId="2376"/>
    <tableColumn id="22" xr3:uid="{00000000-0010-0000-5101-000016000000}" name="22" dataDxfId="2375"/>
    <tableColumn id="23" xr3:uid="{00000000-0010-0000-5101-000017000000}" name="23" dataDxfId="2374"/>
    <tableColumn id="24" xr3:uid="{00000000-0010-0000-5101-000018000000}" name="24" dataDxfId="2373"/>
    <tableColumn id="25" xr3:uid="{00000000-0010-0000-5101-000019000000}" name="25" dataDxfId="2372"/>
    <tableColumn id="26" xr3:uid="{00000000-0010-0000-5101-00001A000000}" name="26" dataDxfId="2371"/>
    <tableColumn id="27" xr3:uid="{00000000-0010-0000-5101-00001B000000}" name="27" dataDxfId="2370"/>
    <tableColumn id="28" xr3:uid="{00000000-0010-0000-5101-00001C000000}" name="28" dataDxfId="2369"/>
    <tableColumn id="29" xr3:uid="{00000000-0010-0000-5101-00001D000000}" name="29" dataDxfId="2368"/>
    <tableColumn id="30" xr3:uid="{00000000-0010-0000-5101-00001E000000}" name="30" dataDxfId="2367"/>
    <tableColumn id="31" xr3:uid="{00000000-0010-0000-5101-00001F000000}" name="31" dataDxfId="2366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52010000}" name="Tabela164058314" displayName="Tabela164058314" ref="B224:G233" headerRowCount="0" totalsRowShown="0">
  <tableColumns count="6">
    <tableColumn id="1" xr3:uid="{00000000-0010-0000-5201-000001000000}" name="Kolumna1" dataDxfId="2402">
      <calculatedColumnFormula>'Wzorzec kategorii'!B180</calculatedColumnFormula>
    </tableColumn>
    <tableColumn id="2" xr3:uid="{00000000-0010-0000-5201-000002000000}" name="Kolumna2" dataDxfId="2401" dataCellStyle="Walutowy"/>
    <tableColumn id="3" xr3:uid="{00000000-0010-0000-5201-000003000000}" name="Kolumna3" dataDxfId="2400" dataCellStyle="Walutowy">
      <calculatedColumnFormula>SUM(Tabela19234559315[#This Row])</calculatedColumnFormula>
    </tableColumn>
    <tableColumn id="4" xr3:uid="{00000000-0010-0000-5201-000004000000}" name="Kolumna4" dataDxfId="2399" dataCellStyle="Walutowy">
      <calculatedColumnFormula>C224-D224</calculatedColumnFormula>
    </tableColumn>
    <tableColumn id="5" xr3:uid="{00000000-0010-0000-5201-000005000000}" name="Kolumna5" dataDxfId="2398" dataCellStyle="Procentowy">
      <calculatedColumnFormula>IFERROR(D224/C224,"")</calculatedColumnFormula>
    </tableColumn>
    <tableColumn id="6" xr3:uid="{00000000-0010-0000-5201-000006000000}" name="Kolumna6" dataDxfId="2397" dataCellStyle="Walutowy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23000000}" name="Tabela1438363" displayName="Tabela1438363" ref="B144:C153" headerRowCount="0" totalsRowShown="0" headerRowDxfId="8875" dataDxfId="8874">
  <tableColumns count="2">
    <tableColumn id="1" xr3:uid="{00000000-0010-0000-2300-000001000000}" name="Kolumna1" dataDxfId="8873"/>
    <tableColumn id="2" xr3:uid="{00000000-0010-0000-2300-000002000000}" name="Kolumna2" dataDxfId="8872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53010000}" name="Tabela19234559315" displayName="Tabela19234559315" ref="I223:AM233" totalsRowShown="0" headerRowDxfId="2403" dataDxfId="2404" headerRowBorderDxfId="8194">
  <autoFilter ref="I223:AM233" xr:uid="{00000000-0009-0000-0100-00003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1-000001000000}" name="1" dataDxfId="2435"/>
    <tableColumn id="2" xr3:uid="{00000000-0010-0000-5301-000002000000}" name="2" dataDxfId="2434"/>
    <tableColumn id="3" xr3:uid="{00000000-0010-0000-5301-000003000000}" name="3" dataDxfId="2433"/>
    <tableColumn id="4" xr3:uid="{00000000-0010-0000-5301-000004000000}" name="4" dataDxfId="2432"/>
    <tableColumn id="5" xr3:uid="{00000000-0010-0000-5301-000005000000}" name="5" dataDxfId="2431"/>
    <tableColumn id="6" xr3:uid="{00000000-0010-0000-5301-000006000000}" name="6" dataDxfId="2430"/>
    <tableColumn id="7" xr3:uid="{00000000-0010-0000-5301-000007000000}" name="7" dataDxfId="2429"/>
    <tableColumn id="8" xr3:uid="{00000000-0010-0000-5301-000008000000}" name="8" dataDxfId="2428"/>
    <tableColumn id="9" xr3:uid="{00000000-0010-0000-5301-000009000000}" name="9" dataDxfId="2427"/>
    <tableColumn id="10" xr3:uid="{00000000-0010-0000-5301-00000A000000}" name="10" dataDxfId="2426"/>
    <tableColumn id="11" xr3:uid="{00000000-0010-0000-5301-00000B000000}" name="11" dataDxfId="2425"/>
    <tableColumn id="12" xr3:uid="{00000000-0010-0000-5301-00000C000000}" name="12" dataDxfId="2424"/>
    <tableColumn id="13" xr3:uid="{00000000-0010-0000-5301-00000D000000}" name="13" dataDxfId="2423"/>
    <tableColumn id="14" xr3:uid="{00000000-0010-0000-5301-00000E000000}" name="14" dataDxfId="2422"/>
    <tableColumn id="15" xr3:uid="{00000000-0010-0000-5301-00000F000000}" name="15" dataDxfId="2421"/>
    <tableColumn id="16" xr3:uid="{00000000-0010-0000-5301-000010000000}" name="16" dataDxfId="2420"/>
    <tableColumn id="17" xr3:uid="{00000000-0010-0000-5301-000011000000}" name="17" dataDxfId="2419"/>
    <tableColumn id="18" xr3:uid="{00000000-0010-0000-5301-000012000000}" name="18" dataDxfId="2418"/>
    <tableColumn id="19" xr3:uid="{00000000-0010-0000-5301-000013000000}" name="19" dataDxfId="2417"/>
    <tableColumn id="20" xr3:uid="{00000000-0010-0000-5301-000014000000}" name="20" dataDxfId="2416"/>
    <tableColumn id="21" xr3:uid="{00000000-0010-0000-5301-000015000000}" name="21" dataDxfId="2415"/>
    <tableColumn id="22" xr3:uid="{00000000-0010-0000-5301-000016000000}" name="22" dataDxfId="2414"/>
    <tableColumn id="23" xr3:uid="{00000000-0010-0000-5301-000017000000}" name="23" dataDxfId="2413"/>
    <tableColumn id="24" xr3:uid="{00000000-0010-0000-5301-000018000000}" name="24" dataDxfId="2412"/>
    <tableColumn id="25" xr3:uid="{00000000-0010-0000-5301-000019000000}" name="25" dataDxfId="2411"/>
    <tableColumn id="26" xr3:uid="{00000000-0010-0000-5301-00001A000000}" name="26" dataDxfId="2410"/>
    <tableColumn id="27" xr3:uid="{00000000-0010-0000-5301-00001B000000}" name="27" dataDxfId="2409"/>
    <tableColumn id="28" xr3:uid="{00000000-0010-0000-5301-00001C000000}" name="28" dataDxfId="2408"/>
    <tableColumn id="29" xr3:uid="{00000000-0010-0000-5301-00001D000000}" name="29" dataDxfId="2407"/>
    <tableColumn id="30" xr3:uid="{00000000-0010-0000-5301-00001E000000}" name="30" dataDxfId="2406"/>
    <tableColumn id="31" xr3:uid="{00000000-0010-0000-5301-00001F000000}" name="31" dataDxfId="2405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54010000}" name="Tabela16405860316" displayName="Tabela16405860316" ref="B236:G245" headerRowCount="0" totalsRowShown="0">
  <tableColumns count="6">
    <tableColumn id="1" xr3:uid="{00000000-0010-0000-5401-000001000000}" name="Kolumna1" dataDxfId="2441">
      <calculatedColumnFormula>'Wzorzec kategorii'!B192</calculatedColumnFormula>
    </tableColumn>
    <tableColumn id="2" xr3:uid="{00000000-0010-0000-5401-000002000000}" name="Kolumna2" dataDxfId="2440" dataCellStyle="Walutowy"/>
    <tableColumn id="3" xr3:uid="{00000000-0010-0000-5401-000003000000}" name="Kolumna3" dataDxfId="2439" dataCellStyle="Walutowy">
      <calculatedColumnFormula>SUM(Tabela1923455962318[#This Row])</calculatedColumnFormula>
    </tableColumn>
    <tableColumn id="4" xr3:uid="{00000000-0010-0000-5401-000004000000}" name="Kolumna4" dataDxfId="2438" dataCellStyle="Walutowy">
      <calculatedColumnFormula>C236-D236</calculatedColumnFormula>
    </tableColumn>
    <tableColumn id="5" xr3:uid="{00000000-0010-0000-5401-000005000000}" name="Kolumna5" dataDxfId="2437" dataCellStyle="Procentowy">
      <calculatedColumnFormula>IFERROR(D236/C236,"")</calculatedColumnFormula>
    </tableColumn>
    <tableColumn id="6" xr3:uid="{00000000-0010-0000-5401-000006000000}" name="Kolumna6" dataDxfId="2436" dataCellStyle="Walutowy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55010000}" name="Tabela1640586061317" displayName="Tabela1640586061317" ref="B248:G257" headerRowCount="0" totalsRowShown="0">
  <tableColumns count="6">
    <tableColumn id="1" xr3:uid="{00000000-0010-0000-5501-000001000000}" name="Kolumna1" dataDxfId="2447">
      <calculatedColumnFormula>'Wzorzec kategorii'!B204</calculatedColumnFormula>
    </tableColumn>
    <tableColumn id="2" xr3:uid="{00000000-0010-0000-5501-000002000000}" name="Kolumna2" dataDxfId="2446" dataCellStyle="Walutowy"/>
    <tableColumn id="3" xr3:uid="{00000000-0010-0000-5501-000003000000}" name="Kolumna3" dataDxfId="2445" dataCellStyle="Walutowy">
      <calculatedColumnFormula>SUM(Tabela1923455963319[#This Row])</calculatedColumnFormula>
    </tableColumn>
    <tableColumn id="4" xr3:uid="{00000000-0010-0000-5501-000004000000}" name="Kolumna4" dataDxfId="2444" dataCellStyle="Walutowy">
      <calculatedColumnFormula>C248-D248</calculatedColumnFormula>
    </tableColumn>
    <tableColumn id="5" xr3:uid="{00000000-0010-0000-5501-000005000000}" name="Kolumna5" dataDxfId="2443" dataCellStyle="Procentowy">
      <calculatedColumnFormula>IFERROR(D248/C248,"")</calculatedColumnFormula>
    </tableColumn>
    <tableColumn id="6" xr3:uid="{00000000-0010-0000-5501-000006000000}" name="Kolumna6" dataDxfId="2442" dataCellStyle="Walutowy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56010000}" name="Tabela1923455962318" displayName="Tabela1923455962318" ref="I235:AM245" totalsRowShown="0" headerRowDxfId="2448" dataDxfId="2449" headerRowBorderDxfId="8193">
  <autoFilter ref="I235:AM245" xr:uid="{00000000-0009-0000-0100-00003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1-000001000000}" name="1" dataDxfId="2480"/>
    <tableColumn id="2" xr3:uid="{00000000-0010-0000-5601-000002000000}" name="2" dataDxfId="2479"/>
    <tableColumn id="3" xr3:uid="{00000000-0010-0000-5601-000003000000}" name="3" dataDxfId="2478"/>
    <tableColumn id="4" xr3:uid="{00000000-0010-0000-5601-000004000000}" name="4" dataDxfId="2477"/>
    <tableColumn id="5" xr3:uid="{00000000-0010-0000-5601-000005000000}" name="5" dataDxfId="2476"/>
    <tableColumn id="6" xr3:uid="{00000000-0010-0000-5601-000006000000}" name="6" dataDxfId="2475"/>
    <tableColumn id="7" xr3:uid="{00000000-0010-0000-5601-000007000000}" name="7" dataDxfId="2474"/>
    <tableColumn id="8" xr3:uid="{00000000-0010-0000-5601-000008000000}" name="8" dataDxfId="2473"/>
    <tableColumn id="9" xr3:uid="{00000000-0010-0000-5601-000009000000}" name="9" dataDxfId="2472"/>
    <tableColumn id="10" xr3:uid="{00000000-0010-0000-5601-00000A000000}" name="10" dataDxfId="2471"/>
    <tableColumn id="11" xr3:uid="{00000000-0010-0000-5601-00000B000000}" name="11" dataDxfId="2470"/>
    <tableColumn id="12" xr3:uid="{00000000-0010-0000-5601-00000C000000}" name="12" dataDxfId="2469"/>
    <tableColumn id="13" xr3:uid="{00000000-0010-0000-5601-00000D000000}" name="13" dataDxfId="2468"/>
    <tableColumn id="14" xr3:uid="{00000000-0010-0000-5601-00000E000000}" name="14" dataDxfId="2467"/>
    <tableColumn id="15" xr3:uid="{00000000-0010-0000-5601-00000F000000}" name="15" dataDxfId="2466"/>
    <tableColumn id="16" xr3:uid="{00000000-0010-0000-5601-000010000000}" name="16" dataDxfId="2465"/>
    <tableColumn id="17" xr3:uid="{00000000-0010-0000-5601-000011000000}" name="17" dataDxfId="2464"/>
    <tableColumn id="18" xr3:uid="{00000000-0010-0000-5601-000012000000}" name="18" dataDxfId="2463"/>
    <tableColumn id="19" xr3:uid="{00000000-0010-0000-5601-000013000000}" name="19" dataDxfId="2462"/>
    <tableColumn id="20" xr3:uid="{00000000-0010-0000-5601-000014000000}" name="20" dataDxfId="2461"/>
    <tableColumn id="21" xr3:uid="{00000000-0010-0000-5601-000015000000}" name="21" dataDxfId="2460"/>
    <tableColumn id="22" xr3:uid="{00000000-0010-0000-5601-000016000000}" name="22" dataDxfId="2459"/>
    <tableColumn id="23" xr3:uid="{00000000-0010-0000-5601-000017000000}" name="23" dataDxfId="2458"/>
    <tableColumn id="24" xr3:uid="{00000000-0010-0000-5601-000018000000}" name="24" dataDxfId="2457"/>
    <tableColumn id="25" xr3:uid="{00000000-0010-0000-5601-000019000000}" name="25" dataDxfId="2456"/>
    <tableColumn id="26" xr3:uid="{00000000-0010-0000-5601-00001A000000}" name="26" dataDxfId="2455"/>
    <tableColumn id="27" xr3:uid="{00000000-0010-0000-5601-00001B000000}" name="27" dataDxfId="2454"/>
    <tableColumn id="28" xr3:uid="{00000000-0010-0000-5601-00001C000000}" name="28" dataDxfId="2453"/>
    <tableColumn id="29" xr3:uid="{00000000-0010-0000-5601-00001D000000}" name="29" dataDxfId="2452"/>
    <tableColumn id="30" xr3:uid="{00000000-0010-0000-5601-00001E000000}" name="30" dataDxfId="2451"/>
    <tableColumn id="31" xr3:uid="{00000000-0010-0000-5601-00001F000000}" name="31" dataDxfId="2450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57010000}" name="Tabela1923455963319" displayName="Tabela1923455963319" ref="I247:AM257" totalsRowShown="0" headerRowDxfId="2481" dataDxfId="2482" headerRowBorderDxfId="8192">
  <autoFilter ref="I247:AM257" xr:uid="{00000000-0009-0000-0100-00003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1-000001000000}" name="1" dataDxfId="2513"/>
    <tableColumn id="2" xr3:uid="{00000000-0010-0000-5701-000002000000}" name="2" dataDxfId="2512"/>
    <tableColumn id="3" xr3:uid="{00000000-0010-0000-5701-000003000000}" name="3" dataDxfId="2511"/>
    <tableColumn id="4" xr3:uid="{00000000-0010-0000-5701-000004000000}" name="4" dataDxfId="2510"/>
    <tableColumn id="5" xr3:uid="{00000000-0010-0000-5701-000005000000}" name="5" dataDxfId="2509"/>
    <tableColumn id="6" xr3:uid="{00000000-0010-0000-5701-000006000000}" name="6" dataDxfId="2508"/>
    <tableColumn id="7" xr3:uid="{00000000-0010-0000-5701-000007000000}" name="7" dataDxfId="2507"/>
    <tableColumn id="8" xr3:uid="{00000000-0010-0000-5701-000008000000}" name="8" dataDxfId="2506"/>
    <tableColumn id="9" xr3:uid="{00000000-0010-0000-5701-000009000000}" name="9" dataDxfId="2505"/>
    <tableColumn id="10" xr3:uid="{00000000-0010-0000-5701-00000A000000}" name="10" dataDxfId="2504"/>
    <tableColumn id="11" xr3:uid="{00000000-0010-0000-5701-00000B000000}" name="11" dataDxfId="2503"/>
    <tableColumn id="12" xr3:uid="{00000000-0010-0000-5701-00000C000000}" name="12" dataDxfId="2502"/>
    <tableColumn id="13" xr3:uid="{00000000-0010-0000-5701-00000D000000}" name="13" dataDxfId="2501"/>
    <tableColumn id="14" xr3:uid="{00000000-0010-0000-5701-00000E000000}" name="14" dataDxfId="2500"/>
    <tableColumn id="15" xr3:uid="{00000000-0010-0000-5701-00000F000000}" name="15" dataDxfId="2499"/>
    <tableColumn id="16" xr3:uid="{00000000-0010-0000-5701-000010000000}" name="16" dataDxfId="2498"/>
    <tableColumn id="17" xr3:uid="{00000000-0010-0000-5701-000011000000}" name="17" dataDxfId="2497"/>
    <tableColumn id="18" xr3:uid="{00000000-0010-0000-5701-000012000000}" name="18" dataDxfId="2496"/>
    <tableColumn id="19" xr3:uid="{00000000-0010-0000-5701-000013000000}" name="19" dataDxfId="2495"/>
    <tableColumn id="20" xr3:uid="{00000000-0010-0000-5701-000014000000}" name="20" dataDxfId="2494"/>
    <tableColumn id="21" xr3:uid="{00000000-0010-0000-5701-000015000000}" name="21" dataDxfId="2493"/>
    <tableColumn id="22" xr3:uid="{00000000-0010-0000-5701-000016000000}" name="22" dataDxfId="2492"/>
    <tableColumn id="23" xr3:uid="{00000000-0010-0000-5701-000017000000}" name="23" dataDxfId="2491"/>
    <tableColumn id="24" xr3:uid="{00000000-0010-0000-5701-000018000000}" name="24" dataDxfId="2490"/>
    <tableColumn id="25" xr3:uid="{00000000-0010-0000-5701-000019000000}" name="25" dataDxfId="2489"/>
    <tableColumn id="26" xr3:uid="{00000000-0010-0000-5701-00001A000000}" name="26" dataDxfId="2488"/>
    <tableColumn id="27" xr3:uid="{00000000-0010-0000-5701-00001B000000}" name="27" dataDxfId="2487"/>
    <tableColumn id="28" xr3:uid="{00000000-0010-0000-5701-00001C000000}" name="28" dataDxfId="2486"/>
    <tableColumn id="29" xr3:uid="{00000000-0010-0000-5701-00001D000000}" name="29" dataDxfId="2485"/>
    <tableColumn id="30" xr3:uid="{00000000-0010-0000-5701-00001E000000}" name="30" dataDxfId="2484"/>
    <tableColumn id="31" xr3:uid="{00000000-0010-0000-5701-00001F000000}" name="31" dataDxfId="2483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58010000}" name="Tabela33064320" displayName="Tabela33064320" ref="I57:AM72" totalsRowShown="0" headerRowDxfId="2514" dataDxfId="2515">
  <autoFilter ref="I57:AM72" xr:uid="{00000000-0009-0000-0100-00003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1-000001000000}" name="1" dataDxfId="2546"/>
    <tableColumn id="2" xr3:uid="{00000000-0010-0000-5801-000002000000}" name="2" dataDxfId="2545"/>
    <tableColumn id="3" xr3:uid="{00000000-0010-0000-5801-000003000000}" name="3" dataDxfId="2544"/>
    <tableColumn id="4" xr3:uid="{00000000-0010-0000-5801-000004000000}" name="4" dataDxfId="2543"/>
    <tableColumn id="5" xr3:uid="{00000000-0010-0000-5801-000005000000}" name="5" dataDxfId="2542"/>
    <tableColumn id="6" xr3:uid="{00000000-0010-0000-5801-000006000000}" name="6" dataDxfId="2541"/>
    <tableColumn id="7" xr3:uid="{00000000-0010-0000-5801-000007000000}" name="7" dataDxfId="2540"/>
    <tableColumn id="8" xr3:uid="{00000000-0010-0000-5801-000008000000}" name="8" dataDxfId="2539"/>
    <tableColumn id="9" xr3:uid="{00000000-0010-0000-5801-000009000000}" name="9" dataDxfId="2538"/>
    <tableColumn id="10" xr3:uid="{00000000-0010-0000-5801-00000A000000}" name="10" dataDxfId="2537"/>
    <tableColumn id="11" xr3:uid="{00000000-0010-0000-5801-00000B000000}" name="11" dataDxfId="2536"/>
    <tableColumn id="12" xr3:uid="{00000000-0010-0000-5801-00000C000000}" name="12" dataDxfId="2535"/>
    <tableColumn id="13" xr3:uid="{00000000-0010-0000-5801-00000D000000}" name="13" dataDxfId="2534"/>
    <tableColumn id="14" xr3:uid="{00000000-0010-0000-5801-00000E000000}" name="14" dataDxfId="2533"/>
    <tableColumn id="15" xr3:uid="{00000000-0010-0000-5801-00000F000000}" name="15" dataDxfId="2532"/>
    <tableColumn id="16" xr3:uid="{00000000-0010-0000-5801-000010000000}" name="16" dataDxfId="2531"/>
    <tableColumn id="17" xr3:uid="{00000000-0010-0000-5801-000011000000}" name="17" dataDxfId="2530"/>
    <tableColumn id="18" xr3:uid="{00000000-0010-0000-5801-000012000000}" name="18" dataDxfId="2529"/>
    <tableColumn id="19" xr3:uid="{00000000-0010-0000-5801-000013000000}" name="19" dataDxfId="2528"/>
    <tableColumn id="20" xr3:uid="{00000000-0010-0000-5801-000014000000}" name="20" dataDxfId="2527"/>
    <tableColumn id="21" xr3:uid="{00000000-0010-0000-5801-000015000000}" name="21" dataDxfId="2526"/>
    <tableColumn id="22" xr3:uid="{00000000-0010-0000-5801-000016000000}" name="22" dataDxfId="2525"/>
    <tableColumn id="23" xr3:uid="{00000000-0010-0000-5801-000017000000}" name="23" dataDxfId="2524"/>
    <tableColumn id="24" xr3:uid="{00000000-0010-0000-5801-000018000000}" name="24" dataDxfId="2523"/>
    <tableColumn id="25" xr3:uid="{00000000-0010-0000-5801-000019000000}" name="25" dataDxfId="2522"/>
    <tableColumn id="26" xr3:uid="{00000000-0010-0000-5801-00001A000000}" name="26" dataDxfId="2521"/>
    <tableColumn id="27" xr3:uid="{00000000-0010-0000-5801-00001B000000}" name="27" dataDxfId="2520"/>
    <tableColumn id="28" xr3:uid="{00000000-0010-0000-5801-00001C000000}" name="28" dataDxfId="2519"/>
    <tableColumn id="29" xr3:uid="{00000000-0010-0000-5801-00001D000000}" name="29" dataDxfId="2518"/>
    <tableColumn id="30" xr3:uid="{00000000-0010-0000-5801-00001E000000}" name="30" dataDxfId="2517"/>
    <tableColumn id="31" xr3:uid="{00000000-0010-0000-5801-00001F000000}" name="31" dataDxfId="2516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59010000}" name="Jedzenie2321" displayName="Jedzenie2321" ref="B80:G89" headerRowCount="0" totalsRowShown="0" headerRowDxfId="8175">
  <tableColumns count="6">
    <tableColumn id="1" xr3:uid="{00000000-0010-0000-5901-000001000000}" name="Kategoria" dataDxfId="1287">
      <calculatedColumnFormula>'Wzorzec kategorii'!B36</calculatedColumnFormula>
    </tableColumn>
    <tableColumn id="2" xr3:uid="{00000000-0010-0000-5901-000002000000}" name="0" headerRowDxfId="8174" dataDxfId="1286" dataCellStyle="Walutowy"/>
    <tableColumn id="3" xr3:uid="{00000000-0010-0000-5901-000003000000}" name="02" headerRowDxfId="8173" dataDxfId="1285" dataCellStyle="Walutowy">
      <calculatedColumnFormula>SUM(Tabela330324[#This Row])</calculatedColumnFormula>
    </tableColumn>
    <tableColumn id="4" xr3:uid="{00000000-0010-0000-5901-000004000000}" name="Kolumna4" dataDxfId="1284" dataCellStyle="Walutowy">
      <calculatedColumnFormula>C80-D80</calculatedColumnFormula>
    </tableColumn>
    <tableColumn id="5" xr3:uid="{00000000-0010-0000-5901-000005000000}" name="Kolumna1" dataDxfId="1283" dataCellStyle="Procentowy">
      <calculatedColumnFormula>IFERROR(D80/C80,"")</calculatedColumnFormula>
    </tableColumn>
    <tableColumn id="6" xr3:uid="{00000000-0010-0000-5901-000006000000}" name="Kolumna2" dataDxfId="1282" dataCellStyle="Walutowy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5A010000}" name="Transport3322" displayName="Transport3322" ref="B104:G113" headerRowCount="0" totalsRowShown="0">
  <tableColumns count="6">
    <tableColumn id="1" xr3:uid="{00000000-0010-0000-5A01-000001000000}" name="Kolumna1" dataDxfId="1293">
      <calculatedColumnFormula>'Wzorzec kategorii'!B60</calculatedColumnFormula>
    </tableColumn>
    <tableColumn id="2" xr3:uid="{00000000-0010-0000-5A01-000002000000}" name="Kolumna2" dataDxfId="1292" dataCellStyle="Walutowy"/>
    <tableColumn id="3" xr3:uid="{00000000-0010-0000-5A01-000003000000}" name="Kolumna3" dataDxfId="1291" dataCellStyle="Walutowy">
      <calculatedColumnFormula>SUM(Tabela1942336[#This Row])</calculatedColumnFormula>
    </tableColumn>
    <tableColumn id="4" xr3:uid="{00000000-0010-0000-5A01-000004000000}" name="Kolumna4" dataDxfId="1290" dataCellStyle="Walutowy">
      <calculatedColumnFormula>C104-D104</calculatedColumnFormula>
    </tableColumn>
    <tableColumn id="5" xr3:uid="{00000000-0010-0000-5A01-000005000000}" name="Kolumna5" dataDxfId="1289" dataCellStyle="Procentowy">
      <calculatedColumnFormula>IFERROR(D104/C104,"")</calculatedColumnFormula>
    </tableColumn>
    <tableColumn id="6" xr3:uid="{00000000-0010-0000-5A01-000006000000}" name="Kolumna6" dataDxfId="1288" dataCellStyle="Walutowy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5B010000}" name="Przychody10" displayName="Przychody10" ref="B58:G72" headerRowCount="0" totalsRowShown="0" headerRowDxfId="8172">
  <tableColumns count="6">
    <tableColumn id="1" xr3:uid="{00000000-0010-0000-5B01-000001000000}" name="Kolumna1" dataDxfId="1299">
      <calculatedColumnFormula>'Wzorzec kategorii'!B15</calculatedColumnFormula>
    </tableColumn>
    <tableColumn id="2" xr3:uid="{00000000-0010-0000-5B01-000002000000}" name="Kolumna2" dataDxfId="1298" dataCellStyle="Walutowy"/>
    <tableColumn id="3" xr3:uid="{00000000-0010-0000-5B01-000003000000}" name="Kolumna3" dataDxfId="1297" dataCellStyle="Walutowy">
      <calculatedColumnFormula>SUM(Tabela33064355[#This Row])</calculatedColumnFormula>
    </tableColumn>
    <tableColumn id="4" xr3:uid="{00000000-0010-0000-5B01-000004000000}" name="Kolumna4" dataDxfId="1296" dataCellStyle="Walutowy">
      <calculatedColumnFormula>Przychody10[[#This Row],[Kolumna3]]-Przychody10[[#This Row],[Kolumna2]]</calculatedColumnFormula>
    </tableColumn>
    <tableColumn id="5" xr3:uid="{00000000-0010-0000-5B01-000005000000}" name="Kolumna5" dataDxfId="1295" dataCellStyle="Procentowy">
      <calculatedColumnFormula>IFERROR(D58/C58,"")</calculatedColumnFormula>
    </tableColumn>
    <tableColumn id="6" xr3:uid="{00000000-0010-0000-5B01-000006000000}" name="Kolumna6" dataDxfId="1294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5C010000}" name="Tabela330324" displayName="Tabela330324" ref="I79:AM89" totalsRowShown="0" headerRowDxfId="1300" dataDxfId="1301">
  <autoFilter ref="I79:AM89" xr:uid="{00000000-0009-0000-0100-00004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1-000001000000}" name="1" dataDxfId="1332"/>
    <tableColumn id="2" xr3:uid="{00000000-0010-0000-5C01-000002000000}" name="2" dataDxfId="1331"/>
    <tableColumn id="3" xr3:uid="{00000000-0010-0000-5C01-000003000000}" name="3" dataDxfId="1330"/>
    <tableColumn id="4" xr3:uid="{00000000-0010-0000-5C01-000004000000}" name="4" dataDxfId="1329"/>
    <tableColumn id="5" xr3:uid="{00000000-0010-0000-5C01-000005000000}" name="5" dataDxfId="1328"/>
    <tableColumn id="6" xr3:uid="{00000000-0010-0000-5C01-000006000000}" name="6" dataDxfId="1327"/>
    <tableColumn id="7" xr3:uid="{00000000-0010-0000-5C01-000007000000}" name="7" dataDxfId="1326"/>
    <tableColumn id="8" xr3:uid="{00000000-0010-0000-5C01-000008000000}" name="8" dataDxfId="1325"/>
    <tableColumn id="9" xr3:uid="{00000000-0010-0000-5C01-000009000000}" name="9" dataDxfId="1324"/>
    <tableColumn id="10" xr3:uid="{00000000-0010-0000-5C01-00000A000000}" name="10" dataDxfId="1323"/>
    <tableColumn id="11" xr3:uid="{00000000-0010-0000-5C01-00000B000000}" name="11" dataDxfId="1322"/>
    <tableColumn id="12" xr3:uid="{00000000-0010-0000-5C01-00000C000000}" name="12" dataDxfId="1321"/>
    <tableColumn id="13" xr3:uid="{00000000-0010-0000-5C01-00000D000000}" name="13" dataDxfId="1320"/>
    <tableColumn id="14" xr3:uid="{00000000-0010-0000-5C01-00000E000000}" name="14" dataDxfId="1319"/>
    <tableColumn id="15" xr3:uid="{00000000-0010-0000-5C01-00000F000000}" name="15" dataDxfId="1318"/>
    <tableColumn id="16" xr3:uid="{00000000-0010-0000-5C01-000010000000}" name="16" dataDxfId="1317"/>
    <tableColumn id="17" xr3:uid="{00000000-0010-0000-5C01-000011000000}" name="17" dataDxfId="1316"/>
    <tableColumn id="18" xr3:uid="{00000000-0010-0000-5C01-000012000000}" name="18" dataDxfId="1315"/>
    <tableColumn id="19" xr3:uid="{00000000-0010-0000-5C01-000013000000}" name="19" dataDxfId="1314"/>
    <tableColumn id="20" xr3:uid="{00000000-0010-0000-5C01-000014000000}" name="20" dataDxfId="1313"/>
    <tableColumn id="21" xr3:uid="{00000000-0010-0000-5C01-000015000000}" name="21" dataDxfId="1312"/>
    <tableColumn id="22" xr3:uid="{00000000-0010-0000-5C01-000016000000}" name="22" dataDxfId="1311"/>
    <tableColumn id="23" xr3:uid="{00000000-0010-0000-5C01-000017000000}" name="23" dataDxfId="1310"/>
    <tableColumn id="24" xr3:uid="{00000000-0010-0000-5C01-000018000000}" name="24" dataDxfId="1309"/>
    <tableColumn id="25" xr3:uid="{00000000-0010-0000-5C01-000019000000}" name="25" dataDxfId="1308"/>
    <tableColumn id="26" xr3:uid="{00000000-0010-0000-5C01-00001A000000}" name="26" dataDxfId="1307"/>
    <tableColumn id="27" xr3:uid="{00000000-0010-0000-5C01-00001B000000}" name="27" dataDxfId="1306"/>
    <tableColumn id="28" xr3:uid="{00000000-0010-0000-5C01-00001C000000}" name="28" dataDxfId="1305"/>
    <tableColumn id="29" xr3:uid="{00000000-0010-0000-5C01-00001D000000}" name="29" dataDxfId="1304"/>
    <tableColumn id="30" xr3:uid="{00000000-0010-0000-5C01-00001E000000}" name="30" dataDxfId="1303"/>
    <tableColumn id="31" xr3:uid="{00000000-0010-0000-5C01-00001F000000}" name="31" dataDxfId="1302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24000000}" name="Tabela1539364" displayName="Tabela1539364" ref="B156:C165" headerRowCount="0" totalsRowShown="0" headerRowDxfId="8871" dataDxfId="8870">
  <tableColumns count="2">
    <tableColumn id="1" xr3:uid="{00000000-0010-0000-2400-000001000000}" name="Kolumna1" dataDxfId="8869"/>
    <tableColumn id="2" xr3:uid="{00000000-0010-0000-2400-000002000000}" name="Kolumna2" dataDxfId="8868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5D010000}" name="Tabela431325" displayName="Tabela431325" ref="B92:G101" headerRowCount="0" totalsRowShown="0" headerRowDxfId="8171">
  <tableColumns count="6">
    <tableColumn id="1" xr3:uid="{00000000-0010-0000-5D01-000001000000}" name="Kolumna1" dataDxfId="1338">
      <calculatedColumnFormula>'Wzorzec kategorii'!B48</calculatedColumnFormula>
    </tableColumn>
    <tableColumn id="2" xr3:uid="{00000000-0010-0000-5D01-000002000000}" name="Kolumna2" headerRowDxfId="8170" dataDxfId="1337" dataCellStyle="Walutowy"/>
    <tableColumn id="3" xr3:uid="{00000000-0010-0000-5D01-000003000000}" name="Kolumna3" headerRowDxfId="8169" dataDxfId="1336" dataCellStyle="Walutowy">
      <calculatedColumnFormula>SUM(Tabela1841335[#This Row])</calculatedColumnFormula>
    </tableColumn>
    <tableColumn id="4" xr3:uid="{00000000-0010-0000-5D01-000004000000}" name="Kolumna4" headerRowDxfId="8168" dataDxfId="1335" dataCellStyle="Walutowy">
      <calculatedColumnFormula>C92-D92</calculatedColumnFormula>
    </tableColumn>
    <tableColumn id="5" xr3:uid="{00000000-0010-0000-5D01-000005000000}" name="Kolumna5" headerRowDxfId="8167" dataDxfId="1334" dataCellStyle="Procentowy">
      <calculatedColumnFormula>IFERROR(D92/C92,"")</calculatedColumnFormula>
    </tableColumn>
    <tableColumn id="6" xr3:uid="{00000000-0010-0000-5D01-000006000000}" name="Kolumna6" headerRowDxfId="8166" dataDxfId="1333" dataCellStyle="Walutowy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5E010000}" name="Tabela832326" displayName="Tabela832326" ref="B116:G125" headerRowCount="0" totalsRowShown="0">
  <tableColumns count="6">
    <tableColumn id="1" xr3:uid="{00000000-0010-0000-5E01-000001000000}" name="Kolumna1" headerRowDxfId="8165" dataDxfId="1344">
      <calculatedColumnFormula>'Wzorzec kategorii'!B72</calculatedColumnFormula>
    </tableColumn>
    <tableColumn id="2" xr3:uid="{00000000-0010-0000-5E01-000002000000}" name="Kolumna2" dataDxfId="1343" dataCellStyle="Walutowy"/>
    <tableColumn id="3" xr3:uid="{00000000-0010-0000-5E01-000003000000}" name="Kolumna3" dataDxfId="1342" dataCellStyle="Walutowy">
      <calculatedColumnFormula>SUM(Tabela192143337[#This Row])</calculatedColumnFormula>
    </tableColumn>
    <tableColumn id="4" xr3:uid="{00000000-0010-0000-5E01-000004000000}" name="Kolumna4" dataDxfId="1341" dataCellStyle="Walutowy">
      <calculatedColumnFormula>C116-D116</calculatedColumnFormula>
    </tableColumn>
    <tableColumn id="5" xr3:uid="{00000000-0010-0000-5E01-000005000000}" name="Kolumna5" dataDxfId="1340" dataCellStyle="Procentowy">
      <calculatedColumnFormula>IFERROR(D116/C116,"")</calculatedColumnFormula>
    </tableColumn>
    <tableColumn id="6" xr3:uid="{00000000-0010-0000-5E01-000006000000}" name="Kolumna6" dataDxfId="1339" dataCellStyle="Walutowy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5F010000}" name="Tabela933327" displayName="Tabela933327" ref="B128:G137" headerRowCount="0" totalsRowShown="0">
  <tableColumns count="6">
    <tableColumn id="1" xr3:uid="{00000000-0010-0000-5F01-000001000000}" name="Kolumna1" headerRowDxfId="8164" dataDxfId="1350">
      <calculatedColumnFormula>'Wzorzec kategorii'!B84</calculatedColumnFormula>
    </tableColumn>
    <tableColumn id="2" xr3:uid="{00000000-0010-0000-5F01-000002000000}" name="Kolumna2" dataDxfId="1349" dataCellStyle="Walutowy"/>
    <tableColumn id="3" xr3:uid="{00000000-0010-0000-5F01-000003000000}" name="Kolumna3" dataDxfId="1348" dataCellStyle="Walutowy">
      <calculatedColumnFormula>SUM(Tabela19212547341[#This Row])</calculatedColumnFormula>
    </tableColumn>
    <tableColumn id="4" xr3:uid="{00000000-0010-0000-5F01-000004000000}" name="Kolumna4" dataDxfId="1347" dataCellStyle="Walutowy">
      <calculatedColumnFormula>C128-D128</calculatedColumnFormula>
    </tableColumn>
    <tableColumn id="5" xr3:uid="{00000000-0010-0000-5F01-000005000000}" name="Kolumna5" dataDxfId="1346" dataCellStyle="Procentowy">
      <calculatedColumnFormula>IFERROR(D128/C128,"")</calculatedColumnFormula>
    </tableColumn>
    <tableColumn id="6" xr3:uid="{00000000-0010-0000-5F01-000006000000}" name="Kolumna6" dataDxfId="1345" dataCellStyle="Walutowy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60010000}" name="Tabela1034328" displayName="Tabela1034328" ref="B140:G149" headerRowCount="0" totalsRowShown="0">
  <tableColumns count="6">
    <tableColumn id="1" xr3:uid="{00000000-0010-0000-6001-000001000000}" name="Kolumna1" headerRowDxfId="8163" dataDxfId="1356">
      <calculatedColumnFormula>'Wzorzec kategorii'!B96</calculatedColumnFormula>
    </tableColumn>
    <tableColumn id="2" xr3:uid="{00000000-0010-0000-6001-000002000000}" name="Kolumna2" dataDxfId="1355" dataCellStyle="Walutowy"/>
    <tableColumn id="3" xr3:uid="{00000000-0010-0000-6001-000003000000}" name="Kolumna3" dataDxfId="1354" dataCellStyle="Walutowy">
      <calculatedColumnFormula>SUM(Tabela19212446340[#This Row])</calculatedColumnFormula>
    </tableColumn>
    <tableColumn id="4" xr3:uid="{00000000-0010-0000-6001-000004000000}" name="Kolumna4" dataDxfId="1353" dataCellStyle="Walutowy">
      <calculatedColumnFormula>C140-D140</calculatedColumnFormula>
    </tableColumn>
    <tableColumn id="5" xr3:uid="{00000000-0010-0000-6001-000005000000}" name="Kolumna5" dataDxfId="1352" dataCellStyle="Procentowy">
      <calculatedColumnFormula>IFERROR(D140/C140,"")</calculatedColumnFormula>
    </tableColumn>
    <tableColumn id="6" xr3:uid="{00000000-0010-0000-6001-000006000000}" name="Kolumna6" dataDxfId="1351" dataCellStyle="Walutowy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61010000}" name="Tabela1135329" displayName="Tabela1135329" ref="B152:G161" headerRowCount="0" totalsRowShown="0">
  <tableColumns count="6">
    <tableColumn id="1" xr3:uid="{00000000-0010-0000-6101-000001000000}" name="Kolumna1" dataDxfId="1362">
      <calculatedColumnFormula>'Wzorzec kategorii'!B108</calculatedColumnFormula>
    </tableColumn>
    <tableColumn id="2" xr3:uid="{00000000-0010-0000-6101-000002000000}" name="Kolumna2" dataDxfId="1361" dataCellStyle="Walutowy"/>
    <tableColumn id="3" xr3:uid="{00000000-0010-0000-6101-000003000000}" name="Kolumna3" dataDxfId="1360" dataCellStyle="Walutowy">
      <calculatedColumnFormula>SUM(Tabela192244338[#This Row])</calculatedColumnFormula>
    </tableColumn>
    <tableColumn id="4" xr3:uid="{00000000-0010-0000-6101-000004000000}" name="Kolumna4" dataDxfId="1359" dataCellStyle="Walutowy">
      <calculatedColumnFormula>C152-D152</calculatedColumnFormula>
    </tableColumn>
    <tableColumn id="5" xr3:uid="{00000000-0010-0000-6101-000005000000}" name="Kolumna5" dataDxfId="1358" dataCellStyle="Procentowy">
      <calculatedColumnFormula>IFERROR(D152/C152,"")</calculatedColumnFormula>
    </tableColumn>
    <tableColumn id="6" xr3:uid="{00000000-0010-0000-6101-000006000000}" name="Kolumna6" dataDxfId="1357" dataCellStyle="Walutowy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62010000}" name="Tabela1236330" displayName="Tabela1236330" ref="B164:G173" headerRowCount="0" totalsRowShown="0">
  <tableColumns count="6">
    <tableColumn id="1" xr3:uid="{00000000-0010-0000-6201-000001000000}" name="Kolumna1" dataDxfId="1368">
      <calculatedColumnFormula>'Wzorzec kategorii'!B120</calculatedColumnFormula>
    </tableColumn>
    <tableColumn id="2" xr3:uid="{00000000-0010-0000-6201-000002000000}" name="Kolumna2" dataDxfId="1367" dataCellStyle="Walutowy"/>
    <tableColumn id="3" xr3:uid="{00000000-0010-0000-6201-000003000000}" name="Kolumna3" dataDxfId="1366" dataCellStyle="Walutowy">
      <calculatedColumnFormula>SUM(Tabela2548342[#This Row])</calculatedColumnFormula>
    </tableColumn>
    <tableColumn id="4" xr3:uid="{00000000-0010-0000-6201-000004000000}" name="Kolumna4" dataDxfId="1365" dataCellStyle="Walutowy">
      <calculatedColumnFormula>C164-D164</calculatedColumnFormula>
    </tableColumn>
    <tableColumn id="5" xr3:uid="{00000000-0010-0000-6201-000005000000}" name="Kolumna5" dataDxfId="1364" dataCellStyle="Procentowy">
      <calculatedColumnFormula>IFERROR(D164/C164,"")</calculatedColumnFormula>
    </tableColumn>
    <tableColumn id="6" xr3:uid="{00000000-0010-0000-6201-000006000000}" name="Kolumna6" dataDxfId="1363" dataCellStyle="Walutowy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63010000}" name="Tabela1337331" displayName="Tabela1337331" ref="B176:G185" headerRowCount="0" totalsRowShown="0">
  <tableColumns count="6">
    <tableColumn id="1" xr3:uid="{00000000-0010-0000-6301-000001000000}" name="Kolumna1" dataDxfId="1374">
      <calculatedColumnFormula>'Wzorzec kategorii'!B132</calculatedColumnFormula>
    </tableColumn>
    <tableColumn id="2" xr3:uid="{00000000-0010-0000-6301-000002000000}" name="Kolumna2" dataDxfId="1373" dataCellStyle="Walutowy"/>
    <tableColumn id="3" xr3:uid="{00000000-0010-0000-6301-000003000000}" name="Kolumna3" dataDxfId="1372" dataCellStyle="Walutowy">
      <calculatedColumnFormula>SUM(Tabela2649343[#This Row])</calculatedColumnFormula>
    </tableColumn>
    <tableColumn id="4" xr3:uid="{00000000-0010-0000-6301-000004000000}" name="Kolumna4" dataDxfId="1371" dataCellStyle="Walutowy">
      <calculatedColumnFormula>C176-D176</calculatedColumnFormula>
    </tableColumn>
    <tableColumn id="5" xr3:uid="{00000000-0010-0000-6301-000005000000}" name="Kolumna5" dataDxfId="1370" dataCellStyle="Procentowy">
      <calculatedColumnFormula>IFERROR(D176/C176,"")</calculatedColumnFormula>
    </tableColumn>
    <tableColumn id="6" xr3:uid="{00000000-0010-0000-6301-000006000000}" name="Kolumna6" dataDxfId="1369" dataCellStyle="Walutowy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64010000}" name="Tabela1438332" displayName="Tabela1438332" ref="B188:G197" headerRowCount="0" totalsRowShown="0">
  <tableColumns count="6">
    <tableColumn id="1" xr3:uid="{00000000-0010-0000-6401-000001000000}" name="Kolumna1" dataDxfId="1380">
      <calculatedColumnFormula>'Wzorzec kategorii'!B144</calculatedColumnFormula>
    </tableColumn>
    <tableColumn id="2" xr3:uid="{00000000-0010-0000-6401-000002000000}" name="Kolumna2" dataDxfId="1379" dataCellStyle="Walutowy"/>
    <tableColumn id="3" xr3:uid="{00000000-0010-0000-6401-000003000000}" name="Kolumna3" dataDxfId="1378" dataCellStyle="Walutowy">
      <calculatedColumnFormula>SUM(Tabela2750344[#This Row])</calculatedColumnFormula>
    </tableColumn>
    <tableColumn id="4" xr3:uid="{00000000-0010-0000-6401-000004000000}" name="Kolumna4" dataDxfId="1377" dataCellStyle="Walutowy">
      <calculatedColumnFormula>C188-D188</calculatedColumnFormula>
    </tableColumn>
    <tableColumn id="5" xr3:uid="{00000000-0010-0000-6401-000005000000}" name="Kolumna5" dataDxfId="1376" dataCellStyle="Procentowy">
      <calculatedColumnFormula>IFERROR(D188/C188,"")</calculatedColumnFormula>
    </tableColumn>
    <tableColumn id="6" xr3:uid="{00000000-0010-0000-6401-000006000000}" name="Kolumna6" dataDxfId="1375" dataCellStyle="Walutowy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65010000}" name="Tabela1539333" displayName="Tabela1539333" ref="B200:G209" headerRowCount="0" totalsRowShown="0">
  <tableColumns count="6">
    <tableColumn id="1" xr3:uid="{00000000-0010-0000-6501-000001000000}" name="Kolumna1" dataDxfId="1386">
      <calculatedColumnFormula>'Wzorzec kategorii'!B156</calculatedColumnFormula>
    </tableColumn>
    <tableColumn id="2" xr3:uid="{00000000-0010-0000-6501-000002000000}" name="Kolumna2" dataDxfId="1385" dataCellStyle="Walutowy"/>
    <tableColumn id="3" xr3:uid="{00000000-0010-0000-6501-000003000000}" name="Kolumna3" dataDxfId="1384" dataCellStyle="Walutowy">
      <calculatedColumnFormula>SUM(Tabela2851345[#This Row])</calculatedColumnFormula>
    </tableColumn>
    <tableColumn id="4" xr3:uid="{00000000-0010-0000-6501-000004000000}" name="Kolumna4" dataDxfId="1383" dataCellStyle="Walutowy">
      <calculatedColumnFormula>C200-D200</calculatedColumnFormula>
    </tableColumn>
    <tableColumn id="5" xr3:uid="{00000000-0010-0000-6501-000005000000}" name="Kolumna5" dataDxfId="1382" dataCellStyle="Procentowy">
      <calculatedColumnFormula>IFERROR(D200/C200,"")</calculatedColumnFormula>
    </tableColumn>
    <tableColumn id="6" xr3:uid="{00000000-0010-0000-6501-000006000000}" name="Kolumna6" dataDxfId="1381" dataCellStyle="Walutowy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6010000}" name="Tabela1640334" displayName="Tabela1640334" ref="B212:G221" headerRowCount="0" totalsRowShown="0">
  <tableColumns count="6">
    <tableColumn id="1" xr3:uid="{00000000-0010-0000-6601-000001000000}" name="Kolumna1" dataDxfId="1392">
      <calculatedColumnFormula>'Wzorzec kategorii'!B168</calculatedColumnFormula>
    </tableColumn>
    <tableColumn id="2" xr3:uid="{00000000-0010-0000-6601-000002000000}" name="Kolumna2" dataDxfId="1391" dataCellStyle="Walutowy"/>
    <tableColumn id="3" xr3:uid="{00000000-0010-0000-6601-000003000000}" name="Kolumna3" dataDxfId="1390" dataCellStyle="Walutowy">
      <calculatedColumnFormula>SUM(Tabela192345339[#This Row])</calculatedColumnFormula>
    </tableColumn>
    <tableColumn id="4" xr3:uid="{00000000-0010-0000-6601-000004000000}" name="Kolumna4" dataDxfId="1389" dataCellStyle="Walutowy">
      <calculatedColumnFormula>C212-D212</calculatedColumnFormula>
    </tableColumn>
    <tableColumn id="5" xr3:uid="{00000000-0010-0000-6601-000005000000}" name="Kolumna5" dataDxfId="1388" dataCellStyle="Procentowy">
      <calculatedColumnFormula>IFERROR(D212/C212,"")</calculatedColumnFormula>
    </tableColumn>
    <tableColumn id="6" xr3:uid="{00000000-0010-0000-6601-000006000000}" name="Kolumna6" dataDxfId="1387" dataCellStyle="Walutowy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25000000}" name="Tabela1640365" displayName="Tabela1640365" ref="B168:C177" headerRowCount="0" totalsRowShown="0" headerRowDxfId="8867" dataDxfId="8866">
  <tableColumns count="2">
    <tableColumn id="1" xr3:uid="{00000000-0010-0000-2500-000001000000}" name="Kolumna1" dataDxfId="8865"/>
    <tableColumn id="2" xr3:uid="{00000000-0010-0000-2500-000002000000}" name="Kolumna2" dataDxfId="8864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67010000}" name="Tabela1841335" displayName="Tabela1841335" ref="I91:AM101" totalsRowShown="0" headerRowDxfId="1393" dataDxfId="1394" headerRowBorderDxfId="8162">
  <autoFilter ref="I91:AM101" xr:uid="{00000000-0009-0000-0100-00004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1-000001000000}" name="1" dataDxfId="1425"/>
    <tableColumn id="2" xr3:uid="{00000000-0010-0000-6701-000002000000}" name="2" dataDxfId="1424"/>
    <tableColumn id="3" xr3:uid="{00000000-0010-0000-6701-000003000000}" name="3" dataDxfId="1423"/>
    <tableColumn id="4" xr3:uid="{00000000-0010-0000-6701-000004000000}" name="4" dataDxfId="1422"/>
    <tableColumn id="5" xr3:uid="{00000000-0010-0000-6701-000005000000}" name="5" dataDxfId="1421"/>
    <tableColumn id="6" xr3:uid="{00000000-0010-0000-6701-000006000000}" name="6" dataDxfId="1420"/>
    <tableColumn id="7" xr3:uid="{00000000-0010-0000-6701-000007000000}" name="7" dataDxfId="1419"/>
    <tableColumn id="8" xr3:uid="{00000000-0010-0000-6701-000008000000}" name="8" dataDxfId="1418"/>
    <tableColumn id="9" xr3:uid="{00000000-0010-0000-6701-000009000000}" name="9" dataDxfId="1417"/>
    <tableColumn id="10" xr3:uid="{00000000-0010-0000-6701-00000A000000}" name="10" dataDxfId="1416"/>
    <tableColumn id="11" xr3:uid="{00000000-0010-0000-6701-00000B000000}" name="11" dataDxfId="1415"/>
    <tableColumn id="12" xr3:uid="{00000000-0010-0000-6701-00000C000000}" name="12" dataDxfId="1414"/>
    <tableColumn id="13" xr3:uid="{00000000-0010-0000-6701-00000D000000}" name="13" dataDxfId="1413"/>
    <tableColumn id="14" xr3:uid="{00000000-0010-0000-6701-00000E000000}" name="14" dataDxfId="1412"/>
    <tableColumn id="15" xr3:uid="{00000000-0010-0000-6701-00000F000000}" name="15" dataDxfId="1411"/>
    <tableColumn id="16" xr3:uid="{00000000-0010-0000-6701-000010000000}" name="16" dataDxfId="1410"/>
    <tableColumn id="17" xr3:uid="{00000000-0010-0000-6701-000011000000}" name="17" dataDxfId="1409"/>
    <tableColumn id="18" xr3:uid="{00000000-0010-0000-6701-000012000000}" name="18" dataDxfId="1408"/>
    <tableColumn id="19" xr3:uid="{00000000-0010-0000-6701-000013000000}" name="19" dataDxfId="1407"/>
    <tableColumn id="20" xr3:uid="{00000000-0010-0000-6701-000014000000}" name="20" dataDxfId="1406"/>
    <tableColumn id="21" xr3:uid="{00000000-0010-0000-6701-000015000000}" name="21" dataDxfId="1405"/>
    <tableColumn id="22" xr3:uid="{00000000-0010-0000-6701-000016000000}" name="22" dataDxfId="1404"/>
    <tableColumn id="23" xr3:uid="{00000000-0010-0000-6701-000017000000}" name="23" dataDxfId="1403"/>
    <tableColumn id="24" xr3:uid="{00000000-0010-0000-6701-000018000000}" name="24" dataDxfId="1402"/>
    <tableColumn id="25" xr3:uid="{00000000-0010-0000-6701-000019000000}" name="25" dataDxfId="1401"/>
    <tableColumn id="26" xr3:uid="{00000000-0010-0000-6701-00001A000000}" name="26" dataDxfId="1400"/>
    <tableColumn id="27" xr3:uid="{00000000-0010-0000-6701-00001B000000}" name="27" dataDxfId="1399"/>
    <tableColumn id="28" xr3:uid="{00000000-0010-0000-6701-00001C000000}" name="28" dataDxfId="1398"/>
    <tableColumn id="29" xr3:uid="{00000000-0010-0000-6701-00001D000000}" name="29" dataDxfId="1397"/>
    <tableColumn id="30" xr3:uid="{00000000-0010-0000-6701-00001E000000}" name="30" dataDxfId="1396"/>
    <tableColumn id="31" xr3:uid="{00000000-0010-0000-6701-00001F000000}" name="31" dataDxfId="1395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68010000}" name="Tabela1942336" displayName="Tabela1942336" ref="I103:AM113" totalsRowShown="0" headerRowDxfId="1426" dataDxfId="1427" headerRowBorderDxfId="8161">
  <autoFilter ref="I103:AM113" xr:uid="{00000000-0009-0000-0100-00004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1-000001000000}" name="1" dataDxfId="1458"/>
    <tableColumn id="2" xr3:uid="{00000000-0010-0000-6801-000002000000}" name="2" dataDxfId="1457"/>
    <tableColumn id="3" xr3:uid="{00000000-0010-0000-6801-000003000000}" name="3" dataDxfId="1456"/>
    <tableColumn id="4" xr3:uid="{00000000-0010-0000-6801-000004000000}" name="4" dataDxfId="1455"/>
    <tableColumn id="5" xr3:uid="{00000000-0010-0000-6801-000005000000}" name="5" dataDxfId="1454"/>
    <tableColumn id="6" xr3:uid="{00000000-0010-0000-6801-000006000000}" name="6" dataDxfId="1453"/>
    <tableColumn id="7" xr3:uid="{00000000-0010-0000-6801-000007000000}" name="7" dataDxfId="1452"/>
    <tableColumn id="8" xr3:uid="{00000000-0010-0000-6801-000008000000}" name="8" dataDxfId="1451"/>
    <tableColumn id="9" xr3:uid="{00000000-0010-0000-6801-000009000000}" name="9" dataDxfId="1450"/>
    <tableColumn id="10" xr3:uid="{00000000-0010-0000-6801-00000A000000}" name="10" dataDxfId="1449"/>
    <tableColumn id="11" xr3:uid="{00000000-0010-0000-6801-00000B000000}" name="11" dataDxfId="1448"/>
    <tableColumn id="12" xr3:uid="{00000000-0010-0000-6801-00000C000000}" name="12" dataDxfId="1447"/>
    <tableColumn id="13" xr3:uid="{00000000-0010-0000-6801-00000D000000}" name="13" dataDxfId="1446"/>
    <tableColumn id="14" xr3:uid="{00000000-0010-0000-6801-00000E000000}" name="14" dataDxfId="1445"/>
    <tableColumn id="15" xr3:uid="{00000000-0010-0000-6801-00000F000000}" name="15" dataDxfId="1444"/>
    <tableColumn id="16" xr3:uid="{00000000-0010-0000-6801-000010000000}" name="16" dataDxfId="1443"/>
    <tableColumn id="17" xr3:uid="{00000000-0010-0000-6801-000011000000}" name="17" dataDxfId="1442"/>
    <tableColumn id="18" xr3:uid="{00000000-0010-0000-6801-000012000000}" name="18" dataDxfId="1441"/>
    <tableColumn id="19" xr3:uid="{00000000-0010-0000-6801-000013000000}" name="19" dataDxfId="1440"/>
    <tableColumn id="20" xr3:uid="{00000000-0010-0000-6801-000014000000}" name="20" dataDxfId="1439"/>
    <tableColumn id="21" xr3:uid="{00000000-0010-0000-6801-000015000000}" name="21" dataDxfId="1438"/>
    <tableColumn id="22" xr3:uid="{00000000-0010-0000-6801-000016000000}" name="22" dataDxfId="1437"/>
    <tableColumn id="23" xr3:uid="{00000000-0010-0000-6801-000017000000}" name="23" dataDxfId="1436"/>
    <tableColumn id="24" xr3:uid="{00000000-0010-0000-6801-000018000000}" name="24" dataDxfId="1435"/>
    <tableColumn id="25" xr3:uid="{00000000-0010-0000-6801-000019000000}" name="25" dataDxfId="1434"/>
    <tableColumn id="26" xr3:uid="{00000000-0010-0000-6801-00001A000000}" name="26" dataDxfId="1433"/>
    <tableColumn id="27" xr3:uid="{00000000-0010-0000-6801-00001B000000}" name="27" dataDxfId="1432"/>
    <tableColumn id="28" xr3:uid="{00000000-0010-0000-6801-00001C000000}" name="28" dataDxfId="1431"/>
    <tableColumn id="29" xr3:uid="{00000000-0010-0000-6801-00001D000000}" name="29" dataDxfId="1430"/>
    <tableColumn id="30" xr3:uid="{00000000-0010-0000-6801-00001E000000}" name="30" dataDxfId="1429"/>
    <tableColumn id="31" xr3:uid="{00000000-0010-0000-6801-00001F000000}" name="31" dataDxfId="1428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69010000}" name="Tabela192143337" displayName="Tabela192143337" ref="I115:AM125" totalsRowShown="0" headerRowDxfId="1459" dataDxfId="1460" headerRowBorderDxfId="8160">
  <autoFilter ref="I115:AM125" xr:uid="{00000000-0009-0000-0100-00005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1-000001000000}" name="1" dataDxfId="1491"/>
    <tableColumn id="2" xr3:uid="{00000000-0010-0000-6901-000002000000}" name="2" dataDxfId="1490"/>
    <tableColumn id="3" xr3:uid="{00000000-0010-0000-6901-000003000000}" name="3" dataDxfId="1489"/>
    <tableColumn id="4" xr3:uid="{00000000-0010-0000-6901-000004000000}" name="4" dataDxfId="1488"/>
    <tableColumn id="5" xr3:uid="{00000000-0010-0000-6901-000005000000}" name="5" dataDxfId="1487"/>
    <tableColumn id="6" xr3:uid="{00000000-0010-0000-6901-000006000000}" name="6" dataDxfId="1486"/>
    <tableColumn id="7" xr3:uid="{00000000-0010-0000-6901-000007000000}" name="7" dataDxfId="1485"/>
    <tableColumn id="8" xr3:uid="{00000000-0010-0000-6901-000008000000}" name="8" dataDxfId="1484"/>
    <tableColumn id="9" xr3:uid="{00000000-0010-0000-6901-000009000000}" name="9" dataDxfId="1483"/>
    <tableColumn id="10" xr3:uid="{00000000-0010-0000-6901-00000A000000}" name="10" dataDxfId="1482"/>
    <tableColumn id="11" xr3:uid="{00000000-0010-0000-6901-00000B000000}" name="11" dataDxfId="1481"/>
    <tableColumn id="12" xr3:uid="{00000000-0010-0000-6901-00000C000000}" name="12" dataDxfId="1480"/>
    <tableColumn id="13" xr3:uid="{00000000-0010-0000-6901-00000D000000}" name="13" dataDxfId="1479"/>
    <tableColumn id="14" xr3:uid="{00000000-0010-0000-6901-00000E000000}" name="14" dataDxfId="1478"/>
    <tableColumn id="15" xr3:uid="{00000000-0010-0000-6901-00000F000000}" name="15" dataDxfId="1477"/>
    <tableColumn id="16" xr3:uid="{00000000-0010-0000-6901-000010000000}" name="16" dataDxfId="1476"/>
    <tableColumn id="17" xr3:uid="{00000000-0010-0000-6901-000011000000}" name="17" dataDxfId="1475"/>
    <tableColumn id="18" xr3:uid="{00000000-0010-0000-6901-000012000000}" name="18" dataDxfId="1474"/>
    <tableColumn id="19" xr3:uid="{00000000-0010-0000-6901-000013000000}" name="19" dataDxfId="1473"/>
    <tableColumn id="20" xr3:uid="{00000000-0010-0000-6901-000014000000}" name="20" dataDxfId="1472"/>
    <tableColumn id="21" xr3:uid="{00000000-0010-0000-6901-000015000000}" name="21" dataDxfId="1471"/>
    <tableColumn id="22" xr3:uid="{00000000-0010-0000-6901-000016000000}" name="22" dataDxfId="1470"/>
    <tableColumn id="23" xr3:uid="{00000000-0010-0000-6901-000017000000}" name="23" dataDxfId="1469"/>
    <tableColumn id="24" xr3:uid="{00000000-0010-0000-6901-000018000000}" name="24" dataDxfId="1468"/>
    <tableColumn id="25" xr3:uid="{00000000-0010-0000-6901-000019000000}" name="25" dataDxfId="1467"/>
    <tableColumn id="26" xr3:uid="{00000000-0010-0000-6901-00001A000000}" name="26" dataDxfId="1466"/>
    <tableColumn id="27" xr3:uid="{00000000-0010-0000-6901-00001B000000}" name="27" dataDxfId="1465"/>
    <tableColumn id="28" xr3:uid="{00000000-0010-0000-6901-00001C000000}" name="28" dataDxfId="1464"/>
    <tableColumn id="29" xr3:uid="{00000000-0010-0000-6901-00001D000000}" name="29" dataDxfId="1463"/>
    <tableColumn id="30" xr3:uid="{00000000-0010-0000-6901-00001E000000}" name="30" dataDxfId="1462"/>
    <tableColumn id="31" xr3:uid="{00000000-0010-0000-6901-00001F000000}" name="31" dataDxfId="1461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6A010000}" name="Tabela192244338" displayName="Tabela192244338" ref="I151:AM161" totalsRowShown="0" headerRowDxfId="1492" dataDxfId="1493" headerRowBorderDxfId="8159">
  <autoFilter ref="I151:AM161" xr:uid="{00000000-0009-0000-0100-00005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1-000001000000}" name="1" dataDxfId="1524"/>
    <tableColumn id="2" xr3:uid="{00000000-0010-0000-6A01-000002000000}" name="2" dataDxfId="1523"/>
    <tableColumn id="3" xr3:uid="{00000000-0010-0000-6A01-000003000000}" name="3" dataDxfId="1522"/>
    <tableColumn id="4" xr3:uid="{00000000-0010-0000-6A01-000004000000}" name="4" dataDxfId="1521"/>
    <tableColumn id="5" xr3:uid="{00000000-0010-0000-6A01-000005000000}" name="5" dataDxfId="1520"/>
    <tableColumn id="6" xr3:uid="{00000000-0010-0000-6A01-000006000000}" name="6" dataDxfId="1519"/>
    <tableColumn id="7" xr3:uid="{00000000-0010-0000-6A01-000007000000}" name="7" dataDxfId="1518"/>
    <tableColumn id="8" xr3:uid="{00000000-0010-0000-6A01-000008000000}" name="8" dataDxfId="1517"/>
    <tableColumn id="9" xr3:uid="{00000000-0010-0000-6A01-000009000000}" name="9" dataDxfId="1516"/>
    <tableColumn id="10" xr3:uid="{00000000-0010-0000-6A01-00000A000000}" name="10" dataDxfId="1515"/>
    <tableColumn id="11" xr3:uid="{00000000-0010-0000-6A01-00000B000000}" name="11" dataDxfId="1514"/>
    <tableColumn id="12" xr3:uid="{00000000-0010-0000-6A01-00000C000000}" name="12" dataDxfId="1513"/>
    <tableColumn id="13" xr3:uid="{00000000-0010-0000-6A01-00000D000000}" name="13" dataDxfId="1512"/>
    <tableColumn id="14" xr3:uid="{00000000-0010-0000-6A01-00000E000000}" name="14" dataDxfId="1511"/>
    <tableColumn id="15" xr3:uid="{00000000-0010-0000-6A01-00000F000000}" name="15" dataDxfId="1510"/>
    <tableColumn id="16" xr3:uid="{00000000-0010-0000-6A01-000010000000}" name="16" dataDxfId="1509"/>
    <tableColumn id="17" xr3:uid="{00000000-0010-0000-6A01-000011000000}" name="17" dataDxfId="1508"/>
    <tableColumn id="18" xr3:uid="{00000000-0010-0000-6A01-000012000000}" name="18" dataDxfId="1507"/>
    <tableColumn id="19" xr3:uid="{00000000-0010-0000-6A01-000013000000}" name="19" dataDxfId="1506"/>
    <tableColumn id="20" xr3:uid="{00000000-0010-0000-6A01-000014000000}" name="20" dataDxfId="1505"/>
    <tableColumn id="21" xr3:uid="{00000000-0010-0000-6A01-000015000000}" name="21" dataDxfId="1504"/>
    <tableColumn id="22" xr3:uid="{00000000-0010-0000-6A01-000016000000}" name="22" dataDxfId="1503"/>
    <tableColumn id="23" xr3:uid="{00000000-0010-0000-6A01-000017000000}" name="23" dataDxfId="1502"/>
    <tableColumn id="24" xr3:uid="{00000000-0010-0000-6A01-000018000000}" name="24" dataDxfId="1501"/>
    <tableColumn id="25" xr3:uid="{00000000-0010-0000-6A01-000019000000}" name="25" dataDxfId="1500"/>
    <tableColumn id="26" xr3:uid="{00000000-0010-0000-6A01-00001A000000}" name="26" dataDxfId="1499"/>
    <tableColumn id="27" xr3:uid="{00000000-0010-0000-6A01-00001B000000}" name="27" dataDxfId="1498"/>
    <tableColumn id="28" xr3:uid="{00000000-0010-0000-6A01-00001C000000}" name="28" dataDxfId="1497"/>
    <tableColumn id="29" xr3:uid="{00000000-0010-0000-6A01-00001D000000}" name="29" dataDxfId="1496"/>
    <tableColumn id="30" xr3:uid="{00000000-0010-0000-6A01-00001E000000}" name="30" dataDxfId="1495"/>
    <tableColumn id="31" xr3:uid="{00000000-0010-0000-6A01-00001F000000}" name="31" dataDxfId="1494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6B010000}" name="Tabela192345339" displayName="Tabela192345339" ref="I211:AM221" totalsRowShown="0" headerRowDxfId="1525" dataDxfId="1526" headerRowBorderDxfId="8158">
  <autoFilter ref="I211:AM221" xr:uid="{00000000-0009-0000-0100-00005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1-000001000000}" name="1" dataDxfId="1557"/>
    <tableColumn id="2" xr3:uid="{00000000-0010-0000-6B01-000002000000}" name="2" dataDxfId="1556"/>
    <tableColumn id="3" xr3:uid="{00000000-0010-0000-6B01-000003000000}" name="3" dataDxfId="1555"/>
    <tableColumn id="4" xr3:uid="{00000000-0010-0000-6B01-000004000000}" name="4" dataDxfId="1554"/>
    <tableColumn id="5" xr3:uid="{00000000-0010-0000-6B01-000005000000}" name="5" dataDxfId="1553"/>
    <tableColumn id="6" xr3:uid="{00000000-0010-0000-6B01-000006000000}" name="6" dataDxfId="1552"/>
    <tableColumn id="7" xr3:uid="{00000000-0010-0000-6B01-000007000000}" name="7" dataDxfId="1551"/>
    <tableColumn id="8" xr3:uid="{00000000-0010-0000-6B01-000008000000}" name="8" dataDxfId="1550"/>
    <tableColumn id="9" xr3:uid="{00000000-0010-0000-6B01-000009000000}" name="9" dataDxfId="1549"/>
    <tableColumn id="10" xr3:uid="{00000000-0010-0000-6B01-00000A000000}" name="10" dataDxfId="1548"/>
    <tableColumn id="11" xr3:uid="{00000000-0010-0000-6B01-00000B000000}" name="11" dataDxfId="1547"/>
    <tableColumn id="12" xr3:uid="{00000000-0010-0000-6B01-00000C000000}" name="12" dataDxfId="1546"/>
    <tableColumn id="13" xr3:uid="{00000000-0010-0000-6B01-00000D000000}" name="13" dataDxfId="1545"/>
    <tableColumn id="14" xr3:uid="{00000000-0010-0000-6B01-00000E000000}" name="14" dataDxfId="1544"/>
    <tableColumn id="15" xr3:uid="{00000000-0010-0000-6B01-00000F000000}" name="15" dataDxfId="1543"/>
    <tableColumn id="16" xr3:uid="{00000000-0010-0000-6B01-000010000000}" name="16" dataDxfId="1542"/>
    <tableColumn id="17" xr3:uid="{00000000-0010-0000-6B01-000011000000}" name="17" dataDxfId="1541"/>
    <tableColumn id="18" xr3:uid="{00000000-0010-0000-6B01-000012000000}" name="18" dataDxfId="1540"/>
    <tableColumn id="19" xr3:uid="{00000000-0010-0000-6B01-000013000000}" name="19" dataDxfId="1539"/>
    <tableColumn id="20" xr3:uid="{00000000-0010-0000-6B01-000014000000}" name="20" dataDxfId="1538"/>
    <tableColumn id="21" xr3:uid="{00000000-0010-0000-6B01-000015000000}" name="21" dataDxfId="1537"/>
    <tableColumn id="22" xr3:uid="{00000000-0010-0000-6B01-000016000000}" name="22" dataDxfId="1536"/>
    <tableColumn id="23" xr3:uid="{00000000-0010-0000-6B01-000017000000}" name="23" dataDxfId="1535"/>
    <tableColumn id="24" xr3:uid="{00000000-0010-0000-6B01-000018000000}" name="24" dataDxfId="1534"/>
    <tableColumn id="25" xr3:uid="{00000000-0010-0000-6B01-000019000000}" name="25" dataDxfId="1533"/>
    <tableColumn id="26" xr3:uid="{00000000-0010-0000-6B01-00001A000000}" name="26" dataDxfId="1532"/>
    <tableColumn id="27" xr3:uid="{00000000-0010-0000-6B01-00001B000000}" name="27" dataDxfId="1531"/>
    <tableColumn id="28" xr3:uid="{00000000-0010-0000-6B01-00001C000000}" name="28" dataDxfId="1530"/>
    <tableColumn id="29" xr3:uid="{00000000-0010-0000-6B01-00001D000000}" name="29" dataDxfId="1529"/>
    <tableColumn id="30" xr3:uid="{00000000-0010-0000-6B01-00001E000000}" name="30" dataDxfId="1528"/>
    <tableColumn id="31" xr3:uid="{00000000-0010-0000-6B01-00001F000000}" name="31" dataDxfId="1527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6C010000}" name="Tabela19212446340" displayName="Tabela19212446340" ref="I139:AM149" totalsRowShown="0" headerRowDxfId="1558" dataDxfId="1559" headerRowBorderDxfId="8157">
  <autoFilter ref="I139:AM149" xr:uid="{00000000-0009-0000-0100-00005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1-000001000000}" name="1" dataDxfId="1590"/>
    <tableColumn id="2" xr3:uid="{00000000-0010-0000-6C01-000002000000}" name="2" dataDxfId="1589"/>
    <tableColumn id="3" xr3:uid="{00000000-0010-0000-6C01-000003000000}" name="3" dataDxfId="1588"/>
    <tableColumn id="4" xr3:uid="{00000000-0010-0000-6C01-000004000000}" name="4" dataDxfId="1587"/>
    <tableColumn id="5" xr3:uid="{00000000-0010-0000-6C01-000005000000}" name="5" dataDxfId="1586"/>
    <tableColumn id="6" xr3:uid="{00000000-0010-0000-6C01-000006000000}" name="6" dataDxfId="1585"/>
    <tableColumn id="7" xr3:uid="{00000000-0010-0000-6C01-000007000000}" name="7" dataDxfId="1584"/>
    <tableColumn id="8" xr3:uid="{00000000-0010-0000-6C01-000008000000}" name="8" dataDxfId="1583"/>
    <tableColumn id="9" xr3:uid="{00000000-0010-0000-6C01-000009000000}" name="9" dataDxfId="1582"/>
    <tableColumn id="10" xr3:uid="{00000000-0010-0000-6C01-00000A000000}" name="10" dataDxfId="1581"/>
    <tableColumn id="11" xr3:uid="{00000000-0010-0000-6C01-00000B000000}" name="11" dataDxfId="1580"/>
    <tableColumn id="12" xr3:uid="{00000000-0010-0000-6C01-00000C000000}" name="12" dataDxfId="1579"/>
    <tableColumn id="13" xr3:uid="{00000000-0010-0000-6C01-00000D000000}" name="13" dataDxfId="1578"/>
    <tableColumn id="14" xr3:uid="{00000000-0010-0000-6C01-00000E000000}" name="14" dataDxfId="1577"/>
    <tableColumn id="15" xr3:uid="{00000000-0010-0000-6C01-00000F000000}" name="15" dataDxfId="1576"/>
    <tableColumn id="16" xr3:uid="{00000000-0010-0000-6C01-000010000000}" name="16" dataDxfId="1575"/>
    <tableColumn id="17" xr3:uid="{00000000-0010-0000-6C01-000011000000}" name="17" dataDxfId="1574"/>
    <tableColumn id="18" xr3:uid="{00000000-0010-0000-6C01-000012000000}" name="18" dataDxfId="1573"/>
    <tableColumn id="19" xr3:uid="{00000000-0010-0000-6C01-000013000000}" name="19" dataDxfId="1572"/>
    <tableColumn id="20" xr3:uid="{00000000-0010-0000-6C01-000014000000}" name="20" dataDxfId="1571"/>
    <tableColumn id="21" xr3:uid="{00000000-0010-0000-6C01-000015000000}" name="21" dataDxfId="1570"/>
    <tableColumn id="22" xr3:uid="{00000000-0010-0000-6C01-000016000000}" name="22" dataDxfId="1569"/>
    <tableColumn id="23" xr3:uid="{00000000-0010-0000-6C01-000017000000}" name="23" dataDxfId="1568"/>
    <tableColumn id="24" xr3:uid="{00000000-0010-0000-6C01-000018000000}" name="24" dataDxfId="1567"/>
    <tableColumn id="25" xr3:uid="{00000000-0010-0000-6C01-000019000000}" name="25" dataDxfId="1566"/>
    <tableColumn id="26" xr3:uid="{00000000-0010-0000-6C01-00001A000000}" name="26" dataDxfId="1565"/>
    <tableColumn id="27" xr3:uid="{00000000-0010-0000-6C01-00001B000000}" name="27" dataDxfId="1564"/>
    <tableColumn id="28" xr3:uid="{00000000-0010-0000-6C01-00001C000000}" name="28" dataDxfId="1563"/>
    <tableColumn id="29" xr3:uid="{00000000-0010-0000-6C01-00001D000000}" name="29" dataDxfId="1562"/>
    <tableColumn id="30" xr3:uid="{00000000-0010-0000-6C01-00001E000000}" name="30" dataDxfId="1561"/>
    <tableColumn id="31" xr3:uid="{00000000-0010-0000-6C01-00001F000000}" name="31" dataDxfId="1560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6D010000}" name="Tabela19212547341" displayName="Tabela19212547341" ref="I127:AM137" totalsRowShown="0" headerRowDxfId="1591" dataDxfId="1592" headerRowBorderDxfId="8156">
  <autoFilter ref="I127:AM137" xr:uid="{00000000-0009-0000-0100-00005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1-000001000000}" name="1" dataDxfId="1623"/>
    <tableColumn id="2" xr3:uid="{00000000-0010-0000-6D01-000002000000}" name="2" dataDxfId="1622"/>
    <tableColumn id="3" xr3:uid="{00000000-0010-0000-6D01-000003000000}" name="3" dataDxfId="1621"/>
    <tableColumn id="4" xr3:uid="{00000000-0010-0000-6D01-000004000000}" name="4" dataDxfId="1620"/>
    <tableColumn id="5" xr3:uid="{00000000-0010-0000-6D01-000005000000}" name="5" dataDxfId="1619"/>
    <tableColumn id="6" xr3:uid="{00000000-0010-0000-6D01-000006000000}" name="6" dataDxfId="1618"/>
    <tableColumn id="7" xr3:uid="{00000000-0010-0000-6D01-000007000000}" name="7" dataDxfId="1617"/>
    <tableColumn id="8" xr3:uid="{00000000-0010-0000-6D01-000008000000}" name="8" dataDxfId="1616"/>
    <tableColumn id="9" xr3:uid="{00000000-0010-0000-6D01-000009000000}" name="9" dataDxfId="1615"/>
    <tableColumn id="10" xr3:uid="{00000000-0010-0000-6D01-00000A000000}" name="10" dataDxfId="1614"/>
    <tableColumn id="11" xr3:uid="{00000000-0010-0000-6D01-00000B000000}" name="11" dataDxfId="1613"/>
    <tableColumn id="12" xr3:uid="{00000000-0010-0000-6D01-00000C000000}" name="12" dataDxfId="1612"/>
    <tableColumn id="13" xr3:uid="{00000000-0010-0000-6D01-00000D000000}" name="13" dataDxfId="1611"/>
    <tableColumn id="14" xr3:uid="{00000000-0010-0000-6D01-00000E000000}" name="14" dataDxfId="1610"/>
    <tableColumn id="15" xr3:uid="{00000000-0010-0000-6D01-00000F000000}" name="15" dataDxfId="1609"/>
    <tableColumn id="16" xr3:uid="{00000000-0010-0000-6D01-000010000000}" name="16" dataDxfId="1608"/>
    <tableColumn id="17" xr3:uid="{00000000-0010-0000-6D01-000011000000}" name="17" dataDxfId="1607"/>
    <tableColumn id="18" xr3:uid="{00000000-0010-0000-6D01-000012000000}" name="18" dataDxfId="1606"/>
    <tableColumn id="19" xr3:uid="{00000000-0010-0000-6D01-000013000000}" name="19" dataDxfId="1605"/>
    <tableColumn id="20" xr3:uid="{00000000-0010-0000-6D01-000014000000}" name="20" dataDxfId="1604"/>
    <tableColumn id="21" xr3:uid="{00000000-0010-0000-6D01-000015000000}" name="21" dataDxfId="1603"/>
    <tableColumn id="22" xr3:uid="{00000000-0010-0000-6D01-000016000000}" name="22" dataDxfId="1602"/>
    <tableColumn id="23" xr3:uid="{00000000-0010-0000-6D01-000017000000}" name="23" dataDxfId="1601"/>
    <tableColumn id="24" xr3:uid="{00000000-0010-0000-6D01-000018000000}" name="24" dataDxfId="1600"/>
    <tableColumn id="25" xr3:uid="{00000000-0010-0000-6D01-000019000000}" name="25" dataDxfId="1599"/>
    <tableColumn id="26" xr3:uid="{00000000-0010-0000-6D01-00001A000000}" name="26" dataDxfId="1598"/>
    <tableColumn id="27" xr3:uid="{00000000-0010-0000-6D01-00001B000000}" name="27" dataDxfId="1597"/>
    <tableColumn id="28" xr3:uid="{00000000-0010-0000-6D01-00001C000000}" name="28" dataDxfId="1596"/>
    <tableColumn id="29" xr3:uid="{00000000-0010-0000-6D01-00001D000000}" name="29" dataDxfId="1595"/>
    <tableColumn id="30" xr3:uid="{00000000-0010-0000-6D01-00001E000000}" name="30" dataDxfId="1594"/>
    <tableColumn id="31" xr3:uid="{00000000-0010-0000-6D01-00001F000000}" name="31" dataDxfId="1593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6E010000}" name="Tabela2548342" displayName="Tabela2548342" ref="I163:AM173" totalsRowShown="0" headerRowDxfId="1624" dataDxfId="1625">
  <autoFilter ref="I163:AM173" xr:uid="{00000000-0009-0000-0100-00005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1-000001000000}" name="1" dataDxfId="1656"/>
    <tableColumn id="2" xr3:uid="{00000000-0010-0000-6E01-000002000000}" name="2" dataDxfId="1655"/>
    <tableColumn id="3" xr3:uid="{00000000-0010-0000-6E01-000003000000}" name="3" dataDxfId="1654"/>
    <tableColumn id="4" xr3:uid="{00000000-0010-0000-6E01-000004000000}" name="4" dataDxfId="1653"/>
    <tableColumn id="5" xr3:uid="{00000000-0010-0000-6E01-000005000000}" name="5" dataDxfId="1652"/>
    <tableColumn id="6" xr3:uid="{00000000-0010-0000-6E01-000006000000}" name="6" dataDxfId="1651"/>
    <tableColumn id="7" xr3:uid="{00000000-0010-0000-6E01-000007000000}" name="7" dataDxfId="1650"/>
    <tableColumn id="8" xr3:uid="{00000000-0010-0000-6E01-000008000000}" name="8" dataDxfId="1649"/>
    <tableColumn id="9" xr3:uid="{00000000-0010-0000-6E01-000009000000}" name="9" dataDxfId="1648"/>
    <tableColumn id="10" xr3:uid="{00000000-0010-0000-6E01-00000A000000}" name="10" dataDxfId="1647"/>
    <tableColumn id="11" xr3:uid="{00000000-0010-0000-6E01-00000B000000}" name="11" dataDxfId="1646"/>
    <tableColumn id="12" xr3:uid="{00000000-0010-0000-6E01-00000C000000}" name="12" dataDxfId="1645"/>
    <tableColumn id="13" xr3:uid="{00000000-0010-0000-6E01-00000D000000}" name="13" dataDxfId="1644"/>
    <tableColumn id="14" xr3:uid="{00000000-0010-0000-6E01-00000E000000}" name="14" dataDxfId="1643"/>
    <tableColumn id="15" xr3:uid="{00000000-0010-0000-6E01-00000F000000}" name="15" dataDxfId="1642"/>
    <tableColumn id="16" xr3:uid="{00000000-0010-0000-6E01-000010000000}" name="16" dataDxfId="1641"/>
    <tableColumn id="17" xr3:uid="{00000000-0010-0000-6E01-000011000000}" name="17" dataDxfId="1640"/>
    <tableColumn id="18" xr3:uid="{00000000-0010-0000-6E01-000012000000}" name="18" dataDxfId="1639"/>
    <tableColumn id="19" xr3:uid="{00000000-0010-0000-6E01-000013000000}" name="19" dataDxfId="1638"/>
    <tableColumn id="20" xr3:uid="{00000000-0010-0000-6E01-000014000000}" name="20" dataDxfId="1637"/>
    <tableColumn id="21" xr3:uid="{00000000-0010-0000-6E01-000015000000}" name="21" dataDxfId="1636"/>
    <tableColumn id="22" xr3:uid="{00000000-0010-0000-6E01-000016000000}" name="22" dataDxfId="1635"/>
    <tableColumn id="23" xr3:uid="{00000000-0010-0000-6E01-000017000000}" name="23" dataDxfId="1634"/>
    <tableColumn id="24" xr3:uid="{00000000-0010-0000-6E01-000018000000}" name="24" dataDxfId="1633"/>
    <tableColumn id="25" xr3:uid="{00000000-0010-0000-6E01-000019000000}" name="25" dataDxfId="1632"/>
    <tableColumn id="26" xr3:uid="{00000000-0010-0000-6E01-00001A000000}" name="26" dataDxfId="1631"/>
    <tableColumn id="27" xr3:uid="{00000000-0010-0000-6E01-00001B000000}" name="27" dataDxfId="1630"/>
    <tableColumn id="28" xr3:uid="{00000000-0010-0000-6E01-00001C000000}" name="28" dataDxfId="1629"/>
    <tableColumn id="29" xr3:uid="{00000000-0010-0000-6E01-00001D000000}" name="29" dataDxfId="1628"/>
    <tableColumn id="30" xr3:uid="{00000000-0010-0000-6E01-00001E000000}" name="30" dataDxfId="1627"/>
    <tableColumn id="31" xr3:uid="{00000000-0010-0000-6E01-00001F000000}" name="31" dataDxfId="1626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6F010000}" name="Tabela2649343" displayName="Tabela2649343" ref="I175:AM185" totalsRowShown="0" headerRowDxfId="1657" dataDxfId="1658" headerRowBorderDxfId="8155">
  <autoFilter ref="I175:AM185" xr:uid="{00000000-0009-0000-0100-00005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1-000001000000}" name="1" dataDxfId="1689"/>
    <tableColumn id="2" xr3:uid="{00000000-0010-0000-6F01-000002000000}" name="2" dataDxfId="1688"/>
    <tableColumn id="3" xr3:uid="{00000000-0010-0000-6F01-000003000000}" name="3" dataDxfId="1687"/>
    <tableColumn id="4" xr3:uid="{00000000-0010-0000-6F01-000004000000}" name="4" dataDxfId="1686"/>
    <tableColumn id="5" xr3:uid="{00000000-0010-0000-6F01-000005000000}" name="5" dataDxfId="1685"/>
    <tableColumn id="6" xr3:uid="{00000000-0010-0000-6F01-000006000000}" name="6" dataDxfId="1684"/>
    <tableColumn id="7" xr3:uid="{00000000-0010-0000-6F01-000007000000}" name="7" dataDxfId="1683"/>
    <tableColumn id="8" xr3:uid="{00000000-0010-0000-6F01-000008000000}" name="8" dataDxfId="1682"/>
    <tableColumn id="9" xr3:uid="{00000000-0010-0000-6F01-000009000000}" name="9" dataDxfId="1681"/>
    <tableColumn id="10" xr3:uid="{00000000-0010-0000-6F01-00000A000000}" name="10" dataDxfId="1680"/>
    <tableColumn id="11" xr3:uid="{00000000-0010-0000-6F01-00000B000000}" name="11" dataDxfId="1679"/>
    <tableColumn id="12" xr3:uid="{00000000-0010-0000-6F01-00000C000000}" name="12" dataDxfId="1678"/>
    <tableColumn id="13" xr3:uid="{00000000-0010-0000-6F01-00000D000000}" name="13" dataDxfId="1677"/>
    <tableColumn id="14" xr3:uid="{00000000-0010-0000-6F01-00000E000000}" name="14" dataDxfId="1676"/>
    <tableColumn id="15" xr3:uid="{00000000-0010-0000-6F01-00000F000000}" name="15" dataDxfId="1675"/>
    <tableColumn id="16" xr3:uid="{00000000-0010-0000-6F01-000010000000}" name="16" dataDxfId="1674"/>
    <tableColumn id="17" xr3:uid="{00000000-0010-0000-6F01-000011000000}" name="17" dataDxfId="1673"/>
    <tableColumn id="18" xr3:uid="{00000000-0010-0000-6F01-000012000000}" name="18" dataDxfId="1672"/>
    <tableColumn id="19" xr3:uid="{00000000-0010-0000-6F01-000013000000}" name="19" dataDxfId="1671"/>
    <tableColumn id="20" xr3:uid="{00000000-0010-0000-6F01-000014000000}" name="20" dataDxfId="1670"/>
    <tableColumn id="21" xr3:uid="{00000000-0010-0000-6F01-000015000000}" name="21" dataDxfId="1669"/>
    <tableColumn id="22" xr3:uid="{00000000-0010-0000-6F01-000016000000}" name="22" dataDxfId="1668"/>
    <tableColumn id="23" xr3:uid="{00000000-0010-0000-6F01-000017000000}" name="23" dataDxfId="1667"/>
    <tableColumn id="24" xr3:uid="{00000000-0010-0000-6F01-000018000000}" name="24" dataDxfId="1666"/>
    <tableColumn id="25" xr3:uid="{00000000-0010-0000-6F01-000019000000}" name="25" dataDxfId="1665"/>
    <tableColumn id="26" xr3:uid="{00000000-0010-0000-6F01-00001A000000}" name="26" dataDxfId="1664"/>
    <tableColumn id="27" xr3:uid="{00000000-0010-0000-6F01-00001B000000}" name="27" dataDxfId="1663"/>
    <tableColumn id="28" xr3:uid="{00000000-0010-0000-6F01-00001C000000}" name="28" dataDxfId="1662"/>
    <tableColumn id="29" xr3:uid="{00000000-0010-0000-6F01-00001D000000}" name="29" dataDxfId="1661"/>
    <tableColumn id="30" xr3:uid="{00000000-0010-0000-6F01-00001E000000}" name="30" dataDxfId="1660"/>
    <tableColumn id="31" xr3:uid="{00000000-0010-0000-6F01-00001F000000}" name="31" dataDxfId="1659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70010000}" name="Tabela2750344" displayName="Tabela2750344" ref="I187:AM197" totalsRowShown="0" headerRowDxfId="1690" dataDxfId="1691">
  <autoFilter ref="I187:AM197" xr:uid="{00000000-0009-0000-0100-00005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1-000001000000}" name="1" dataDxfId="1722"/>
    <tableColumn id="2" xr3:uid="{00000000-0010-0000-7001-000002000000}" name="2" dataDxfId="1721"/>
    <tableColumn id="3" xr3:uid="{00000000-0010-0000-7001-000003000000}" name="3" dataDxfId="1720"/>
    <tableColumn id="4" xr3:uid="{00000000-0010-0000-7001-000004000000}" name="4" dataDxfId="1719"/>
    <tableColumn id="5" xr3:uid="{00000000-0010-0000-7001-000005000000}" name="5" dataDxfId="1718"/>
    <tableColumn id="6" xr3:uid="{00000000-0010-0000-7001-000006000000}" name="6" dataDxfId="1717"/>
    <tableColumn id="7" xr3:uid="{00000000-0010-0000-7001-000007000000}" name="7" dataDxfId="1716"/>
    <tableColumn id="8" xr3:uid="{00000000-0010-0000-7001-000008000000}" name="8" dataDxfId="1715"/>
    <tableColumn id="9" xr3:uid="{00000000-0010-0000-7001-000009000000}" name="9" dataDxfId="1714"/>
    <tableColumn id="10" xr3:uid="{00000000-0010-0000-7001-00000A000000}" name="10" dataDxfId="1713"/>
    <tableColumn id="11" xr3:uid="{00000000-0010-0000-7001-00000B000000}" name="11" dataDxfId="1712"/>
    <tableColumn id="12" xr3:uid="{00000000-0010-0000-7001-00000C000000}" name="12" dataDxfId="1711"/>
    <tableColumn id="13" xr3:uid="{00000000-0010-0000-7001-00000D000000}" name="13" dataDxfId="1710"/>
    <tableColumn id="14" xr3:uid="{00000000-0010-0000-7001-00000E000000}" name="14" dataDxfId="1709"/>
    <tableColumn id="15" xr3:uid="{00000000-0010-0000-7001-00000F000000}" name="15" dataDxfId="1708"/>
    <tableColumn id="16" xr3:uid="{00000000-0010-0000-7001-000010000000}" name="16" dataDxfId="1707"/>
    <tableColumn id="17" xr3:uid="{00000000-0010-0000-7001-000011000000}" name="17" dataDxfId="1706"/>
    <tableColumn id="18" xr3:uid="{00000000-0010-0000-7001-000012000000}" name="18" dataDxfId="1705"/>
    <tableColumn id="19" xr3:uid="{00000000-0010-0000-7001-000013000000}" name="19" dataDxfId="1704"/>
    <tableColumn id="20" xr3:uid="{00000000-0010-0000-7001-000014000000}" name="20" dataDxfId="1703"/>
    <tableColumn id="21" xr3:uid="{00000000-0010-0000-7001-000015000000}" name="21" dataDxfId="1702"/>
    <tableColumn id="22" xr3:uid="{00000000-0010-0000-7001-000016000000}" name="22" dataDxfId="1701"/>
    <tableColumn id="23" xr3:uid="{00000000-0010-0000-7001-000017000000}" name="23" dataDxfId="1700"/>
    <tableColumn id="24" xr3:uid="{00000000-0010-0000-7001-000018000000}" name="24" dataDxfId="1699"/>
    <tableColumn id="25" xr3:uid="{00000000-0010-0000-7001-000019000000}" name="25" dataDxfId="1698"/>
    <tableColumn id="26" xr3:uid="{00000000-0010-0000-7001-00001A000000}" name="26" dataDxfId="1697"/>
    <tableColumn id="27" xr3:uid="{00000000-0010-0000-7001-00001B000000}" name="27" dataDxfId="1696"/>
    <tableColumn id="28" xr3:uid="{00000000-0010-0000-7001-00001C000000}" name="28" dataDxfId="1695"/>
    <tableColumn id="29" xr3:uid="{00000000-0010-0000-7001-00001D000000}" name="29" dataDxfId="1694"/>
    <tableColumn id="30" xr3:uid="{00000000-0010-0000-7001-00001E000000}" name="30" dataDxfId="1693"/>
    <tableColumn id="31" xr3:uid="{00000000-0010-0000-7001-00001F000000}" name="31" dataDxfId="1692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6000000}" name="Tabela164036552" displayName="Tabela164036552" ref="B180:C189" headerRowCount="0" totalsRowShown="0" headerRowDxfId="8863" dataDxfId="8862">
  <tableColumns count="2">
    <tableColumn id="1" xr3:uid="{00000000-0010-0000-2600-000001000000}" name="Kolumna1" dataDxfId="8861"/>
    <tableColumn id="2" xr3:uid="{00000000-0010-0000-2600-000002000000}" name="Kolumna2" dataDxfId="8860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71010000}" name="Tabela2851345" displayName="Tabela2851345" ref="I199:AM209" totalsRowShown="0" headerRowDxfId="1723" dataDxfId="1724" headerRowBorderDxfId="8154">
  <autoFilter ref="I199:AM209" xr:uid="{00000000-0009-0000-0100-00005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1-000001000000}" name="1" dataDxfId="1755"/>
    <tableColumn id="2" xr3:uid="{00000000-0010-0000-7101-000002000000}" name="2" dataDxfId="1754"/>
    <tableColumn id="3" xr3:uid="{00000000-0010-0000-7101-000003000000}" name="3" dataDxfId="1753"/>
    <tableColumn id="4" xr3:uid="{00000000-0010-0000-7101-000004000000}" name="4" dataDxfId="1752"/>
    <tableColumn id="5" xr3:uid="{00000000-0010-0000-7101-000005000000}" name="5" dataDxfId="1751"/>
    <tableColumn id="6" xr3:uid="{00000000-0010-0000-7101-000006000000}" name="6" dataDxfId="1750"/>
    <tableColumn id="7" xr3:uid="{00000000-0010-0000-7101-000007000000}" name="7" dataDxfId="1749"/>
    <tableColumn id="8" xr3:uid="{00000000-0010-0000-7101-000008000000}" name="8" dataDxfId="1748"/>
    <tableColumn id="9" xr3:uid="{00000000-0010-0000-7101-000009000000}" name="9" dataDxfId="1747"/>
    <tableColumn id="10" xr3:uid="{00000000-0010-0000-7101-00000A000000}" name="10" dataDxfId="1746"/>
    <tableColumn id="11" xr3:uid="{00000000-0010-0000-7101-00000B000000}" name="11" dataDxfId="1745"/>
    <tableColumn id="12" xr3:uid="{00000000-0010-0000-7101-00000C000000}" name="12" dataDxfId="1744"/>
    <tableColumn id="13" xr3:uid="{00000000-0010-0000-7101-00000D000000}" name="13" dataDxfId="1743"/>
    <tableColumn id="14" xr3:uid="{00000000-0010-0000-7101-00000E000000}" name="14" dataDxfId="1742"/>
    <tableColumn id="15" xr3:uid="{00000000-0010-0000-7101-00000F000000}" name="15" dataDxfId="1741"/>
    <tableColumn id="16" xr3:uid="{00000000-0010-0000-7101-000010000000}" name="16" dataDxfId="1740"/>
    <tableColumn id="17" xr3:uid="{00000000-0010-0000-7101-000011000000}" name="17" dataDxfId="1739"/>
    <tableColumn id="18" xr3:uid="{00000000-0010-0000-7101-000012000000}" name="18" dataDxfId="1738"/>
    <tableColumn id="19" xr3:uid="{00000000-0010-0000-7101-000013000000}" name="19" dataDxfId="1737"/>
    <tableColumn id="20" xr3:uid="{00000000-0010-0000-7101-000014000000}" name="20" dataDxfId="1736"/>
    <tableColumn id="21" xr3:uid="{00000000-0010-0000-7101-000015000000}" name="21" dataDxfId="1735"/>
    <tableColumn id="22" xr3:uid="{00000000-0010-0000-7101-000016000000}" name="22" dataDxfId="1734"/>
    <tableColumn id="23" xr3:uid="{00000000-0010-0000-7101-000017000000}" name="23" dataDxfId="1733"/>
    <tableColumn id="24" xr3:uid="{00000000-0010-0000-7101-000018000000}" name="24" dataDxfId="1732"/>
    <tableColumn id="25" xr3:uid="{00000000-0010-0000-7101-000019000000}" name="25" dataDxfId="1731"/>
    <tableColumn id="26" xr3:uid="{00000000-0010-0000-7101-00001A000000}" name="26" dataDxfId="1730"/>
    <tableColumn id="27" xr3:uid="{00000000-0010-0000-7101-00001B000000}" name="27" dataDxfId="1729"/>
    <tableColumn id="28" xr3:uid="{00000000-0010-0000-7101-00001C000000}" name="28" dataDxfId="1728"/>
    <tableColumn id="29" xr3:uid="{00000000-0010-0000-7101-00001D000000}" name="29" dataDxfId="1727"/>
    <tableColumn id="30" xr3:uid="{00000000-0010-0000-7101-00001E000000}" name="30" dataDxfId="1726"/>
    <tableColumn id="31" xr3:uid="{00000000-0010-0000-7101-00001F000000}" name="31" dataDxfId="1725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72010000}" name="Tabela164058346" displayName="Tabela164058346" ref="B224:G233" headerRowCount="0" totalsRowShown="0">
  <tableColumns count="6">
    <tableColumn id="1" xr3:uid="{00000000-0010-0000-7201-000001000000}" name="Kolumna1" dataDxfId="1761">
      <calculatedColumnFormula>'Wzorzec kategorii'!B180</calculatedColumnFormula>
    </tableColumn>
    <tableColumn id="2" xr3:uid="{00000000-0010-0000-7201-000002000000}" name="Kolumna2" dataDxfId="1760" dataCellStyle="Walutowy"/>
    <tableColumn id="3" xr3:uid="{00000000-0010-0000-7201-000003000000}" name="Kolumna3" dataDxfId="1759" dataCellStyle="Walutowy">
      <calculatedColumnFormula>SUM(Tabela19234559347[#This Row])</calculatedColumnFormula>
    </tableColumn>
    <tableColumn id="4" xr3:uid="{00000000-0010-0000-7201-000004000000}" name="Kolumna4" dataDxfId="1758" dataCellStyle="Walutowy">
      <calculatedColumnFormula>C224-D224</calculatedColumnFormula>
    </tableColumn>
    <tableColumn id="5" xr3:uid="{00000000-0010-0000-7201-000005000000}" name="Kolumna5" dataDxfId="1757" dataCellStyle="Procentowy">
      <calculatedColumnFormula>IFERROR(D224/C224,"")</calculatedColumnFormula>
    </tableColumn>
    <tableColumn id="6" xr3:uid="{00000000-0010-0000-7201-000006000000}" name="Kolumna6" dataDxfId="1756" dataCellStyle="Walutowy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73010000}" name="Tabela19234559347" displayName="Tabela19234559347" ref="I223:AM233" totalsRowShown="0" headerRowDxfId="1762" dataDxfId="1763" headerRowBorderDxfId="8153">
  <autoFilter ref="I223:AM233" xr:uid="{00000000-0009-0000-0100-00005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1-000001000000}" name="1" dataDxfId="1794"/>
    <tableColumn id="2" xr3:uid="{00000000-0010-0000-7301-000002000000}" name="2" dataDxfId="1793"/>
    <tableColumn id="3" xr3:uid="{00000000-0010-0000-7301-000003000000}" name="3" dataDxfId="1792"/>
    <tableColumn id="4" xr3:uid="{00000000-0010-0000-7301-000004000000}" name="4" dataDxfId="1791"/>
    <tableColumn id="5" xr3:uid="{00000000-0010-0000-7301-000005000000}" name="5" dataDxfId="1790"/>
    <tableColumn id="6" xr3:uid="{00000000-0010-0000-7301-000006000000}" name="6" dataDxfId="1789"/>
    <tableColumn id="7" xr3:uid="{00000000-0010-0000-7301-000007000000}" name="7" dataDxfId="1788"/>
    <tableColumn id="8" xr3:uid="{00000000-0010-0000-7301-000008000000}" name="8" dataDxfId="1787"/>
    <tableColumn id="9" xr3:uid="{00000000-0010-0000-7301-000009000000}" name="9" dataDxfId="1786"/>
    <tableColumn id="10" xr3:uid="{00000000-0010-0000-7301-00000A000000}" name="10" dataDxfId="1785"/>
    <tableColumn id="11" xr3:uid="{00000000-0010-0000-7301-00000B000000}" name="11" dataDxfId="1784"/>
    <tableColumn id="12" xr3:uid="{00000000-0010-0000-7301-00000C000000}" name="12" dataDxfId="1783"/>
    <tableColumn id="13" xr3:uid="{00000000-0010-0000-7301-00000D000000}" name="13" dataDxfId="1782"/>
    <tableColumn id="14" xr3:uid="{00000000-0010-0000-7301-00000E000000}" name="14" dataDxfId="1781"/>
    <tableColumn id="15" xr3:uid="{00000000-0010-0000-7301-00000F000000}" name="15" dataDxfId="1780"/>
    <tableColumn id="16" xr3:uid="{00000000-0010-0000-7301-000010000000}" name="16" dataDxfId="1779"/>
    <tableColumn id="17" xr3:uid="{00000000-0010-0000-7301-000011000000}" name="17" dataDxfId="1778"/>
    <tableColumn id="18" xr3:uid="{00000000-0010-0000-7301-000012000000}" name="18" dataDxfId="1777"/>
    <tableColumn id="19" xr3:uid="{00000000-0010-0000-7301-000013000000}" name="19" dataDxfId="1776"/>
    <tableColumn id="20" xr3:uid="{00000000-0010-0000-7301-000014000000}" name="20" dataDxfId="1775"/>
    <tableColumn id="21" xr3:uid="{00000000-0010-0000-7301-000015000000}" name="21" dataDxfId="1774"/>
    <tableColumn id="22" xr3:uid="{00000000-0010-0000-7301-000016000000}" name="22" dataDxfId="1773"/>
    <tableColumn id="23" xr3:uid="{00000000-0010-0000-7301-000017000000}" name="23" dataDxfId="1772"/>
    <tableColumn id="24" xr3:uid="{00000000-0010-0000-7301-000018000000}" name="24" dataDxfId="1771"/>
    <tableColumn id="25" xr3:uid="{00000000-0010-0000-7301-000019000000}" name="25" dataDxfId="1770"/>
    <tableColumn id="26" xr3:uid="{00000000-0010-0000-7301-00001A000000}" name="26" dataDxfId="1769"/>
    <tableColumn id="27" xr3:uid="{00000000-0010-0000-7301-00001B000000}" name="27" dataDxfId="1768"/>
    <tableColumn id="28" xr3:uid="{00000000-0010-0000-7301-00001C000000}" name="28" dataDxfId="1767"/>
    <tableColumn id="29" xr3:uid="{00000000-0010-0000-7301-00001D000000}" name="29" dataDxfId="1766"/>
    <tableColumn id="30" xr3:uid="{00000000-0010-0000-7301-00001E000000}" name="30" dataDxfId="1765"/>
    <tableColumn id="31" xr3:uid="{00000000-0010-0000-7301-00001F000000}" name="31" dataDxfId="1764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74010000}" name="Tabela16405860348" displayName="Tabela16405860348" ref="B236:G245" headerRowCount="0" totalsRowShown="0">
  <tableColumns count="6">
    <tableColumn id="1" xr3:uid="{00000000-0010-0000-7401-000001000000}" name="Kolumna1" dataDxfId="1800">
      <calculatedColumnFormula>'Wzorzec kategorii'!B192</calculatedColumnFormula>
    </tableColumn>
    <tableColumn id="2" xr3:uid="{00000000-0010-0000-7401-000002000000}" name="Kolumna2" dataDxfId="1799" dataCellStyle="Walutowy"/>
    <tableColumn id="3" xr3:uid="{00000000-0010-0000-7401-000003000000}" name="Kolumna3" dataDxfId="1798" dataCellStyle="Walutowy">
      <calculatedColumnFormula>SUM(Tabela1923455962350[#This Row])</calculatedColumnFormula>
    </tableColumn>
    <tableColumn id="4" xr3:uid="{00000000-0010-0000-7401-000004000000}" name="Kolumna4" dataDxfId="1797" dataCellStyle="Walutowy">
      <calculatedColumnFormula>C236-D236</calculatedColumnFormula>
    </tableColumn>
    <tableColumn id="5" xr3:uid="{00000000-0010-0000-7401-000005000000}" name="Kolumna5" dataDxfId="1796" dataCellStyle="Procentowy">
      <calculatedColumnFormula>IFERROR(D236/C236,"")</calculatedColumnFormula>
    </tableColumn>
    <tableColumn id="6" xr3:uid="{00000000-0010-0000-7401-000006000000}" name="Kolumna6" dataDxfId="1795" dataCellStyle="Walutowy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75010000}" name="Tabela1640586061349" displayName="Tabela1640586061349" ref="B248:G257" headerRowCount="0" totalsRowShown="0">
  <tableColumns count="6">
    <tableColumn id="1" xr3:uid="{00000000-0010-0000-7501-000001000000}" name="Kolumna1" dataDxfId="1806">
      <calculatedColumnFormula>'Wzorzec kategorii'!B204</calculatedColumnFormula>
    </tableColumn>
    <tableColumn id="2" xr3:uid="{00000000-0010-0000-7501-000002000000}" name="Kolumna2" dataDxfId="1805" dataCellStyle="Walutowy"/>
    <tableColumn id="3" xr3:uid="{00000000-0010-0000-7501-000003000000}" name="Kolumna3" dataDxfId="1804" dataCellStyle="Walutowy">
      <calculatedColumnFormula>SUM(Tabela1923455963351[#This Row])</calculatedColumnFormula>
    </tableColumn>
    <tableColumn id="4" xr3:uid="{00000000-0010-0000-7501-000004000000}" name="Kolumna4" dataDxfId="1803" dataCellStyle="Walutowy">
      <calculatedColumnFormula>C248-D248</calculatedColumnFormula>
    </tableColumn>
    <tableColumn id="5" xr3:uid="{00000000-0010-0000-7501-000005000000}" name="Kolumna5" dataDxfId="1802" dataCellStyle="Procentowy">
      <calculatedColumnFormula>IFERROR(D248/C248,"")</calculatedColumnFormula>
    </tableColumn>
    <tableColumn id="6" xr3:uid="{00000000-0010-0000-7501-000006000000}" name="Kolumna6" dataDxfId="1801" dataCellStyle="Walutowy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76010000}" name="Tabela1923455962350" displayName="Tabela1923455962350" ref="I235:AM245" totalsRowShown="0" headerRowDxfId="1807" dataDxfId="1808" headerRowBorderDxfId="8152">
  <autoFilter ref="I235:AM245" xr:uid="{00000000-0009-0000-0100-00005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1-000001000000}" name="1" dataDxfId="1839"/>
    <tableColumn id="2" xr3:uid="{00000000-0010-0000-7601-000002000000}" name="2" dataDxfId="1838"/>
    <tableColumn id="3" xr3:uid="{00000000-0010-0000-7601-000003000000}" name="3" dataDxfId="1837"/>
    <tableColumn id="4" xr3:uid="{00000000-0010-0000-7601-000004000000}" name="4" dataDxfId="1836"/>
    <tableColumn id="5" xr3:uid="{00000000-0010-0000-7601-000005000000}" name="5" dataDxfId="1835"/>
    <tableColumn id="6" xr3:uid="{00000000-0010-0000-7601-000006000000}" name="6" dataDxfId="1834"/>
    <tableColumn id="7" xr3:uid="{00000000-0010-0000-7601-000007000000}" name="7" dataDxfId="1833"/>
    <tableColumn id="8" xr3:uid="{00000000-0010-0000-7601-000008000000}" name="8" dataDxfId="1832"/>
    <tableColumn id="9" xr3:uid="{00000000-0010-0000-7601-000009000000}" name="9" dataDxfId="1831"/>
    <tableColumn id="10" xr3:uid="{00000000-0010-0000-7601-00000A000000}" name="10" dataDxfId="1830"/>
    <tableColumn id="11" xr3:uid="{00000000-0010-0000-7601-00000B000000}" name="11" dataDxfId="1829"/>
    <tableColumn id="12" xr3:uid="{00000000-0010-0000-7601-00000C000000}" name="12" dataDxfId="1828"/>
    <tableColumn id="13" xr3:uid="{00000000-0010-0000-7601-00000D000000}" name="13" dataDxfId="1827"/>
    <tableColumn id="14" xr3:uid="{00000000-0010-0000-7601-00000E000000}" name="14" dataDxfId="1826"/>
    <tableColumn id="15" xr3:uid="{00000000-0010-0000-7601-00000F000000}" name="15" dataDxfId="1825"/>
    <tableColumn id="16" xr3:uid="{00000000-0010-0000-7601-000010000000}" name="16" dataDxfId="1824"/>
    <tableColumn id="17" xr3:uid="{00000000-0010-0000-7601-000011000000}" name="17" dataDxfId="1823"/>
    <tableColumn id="18" xr3:uid="{00000000-0010-0000-7601-000012000000}" name="18" dataDxfId="1822"/>
    <tableColumn id="19" xr3:uid="{00000000-0010-0000-7601-000013000000}" name="19" dataDxfId="1821"/>
    <tableColumn id="20" xr3:uid="{00000000-0010-0000-7601-000014000000}" name="20" dataDxfId="1820"/>
    <tableColumn id="21" xr3:uid="{00000000-0010-0000-7601-000015000000}" name="21" dataDxfId="1819"/>
    <tableColumn id="22" xr3:uid="{00000000-0010-0000-7601-000016000000}" name="22" dataDxfId="1818"/>
    <tableColumn id="23" xr3:uid="{00000000-0010-0000-7601-000017000000}" name="23" dataDxfId="1817"/>
    <tableColumn id="24" xr3:uid="{00000000-0010-0000-7601-000018000000}" name="24" dataDxfId="1816"/>
    <tableColumn id="25" xr3:uid="{00000000-0010-0000-7601-000019000000}" name="25" dataDxfId="1815"/>
    <tableColumn id="26" xr3:uid="{00000000-0010-0000-7601-00001A000000}" name="26" dataDxfId="1814"/>
    <tableColumn id="27" xr3:uid="{00000000-0010-0000-7601-00001B000000}" name="27" dataDxfId="1813"/>
    <tableColumn id="28" xr3:uid="{00000000-0010-0000-7601-00001C000000}" name="28" dataDxfId="1812"/>
    <tableColumn id="29" xr3:uid="{00000000-0010-0000-7601-00001D000000}" name="29" dataDxfId="1811"/>
    <tableColumn id="30" xr3:uid="{00000000-0010-0000-7601-00001E000000}" name="30" dataDxfId="1810"/>
    <tableColumn id="31" xr3:uid="{00000000-0010-0000-7601-00001F000000}" name="31" dataDxfId="1809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77010000}" name="Tabela1923455963351" displayName="Tabela1923455963351" ref="I247:AM257" totalsRowShown="0" headerRowDxfId="1840" dataDxfId="1841" headerRowBorderDxfId="8151">
  <autoFilter ref="I247:AM257" xr:uid="{00000000-0009-0000-0100-00005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1-000001000000}" name="1" dataDxfId="1872"/>
    <tableColumn id="2" xr3:uid="{00000000-0010-0000-7701-000002000000}" name="2" dataDxfId="1871"/>
    <tableColumn id="3" xr3:uid="{00000000-0010-0000-7701-000003000000}" name="3" dataDxfId="1870"/>
    <tableColumn id="4" xr3:uid="{00000000-0010-0000-7701-000004000000}" name="4" dataDxfId="1869"/>
    <tableColumn id="5" xr3:uid="{00000000-0010-0000-7701-000005000000}" name="5" dataDxfId="1868"/>
    <tableColumn id="6" xr3:uid="{00000000-0010-0000-7701-000006000000}" name="6" dataDxfId="1867"/>
    <tableColumn id="7" xr3:uid="{00000000-0010-0000-7701-000007000000}" name="7" dataDxfId="1866"/>
    <tableColumn id="8" xr3:uid="{00000000-0010-0000-7701-000008000000}" name="8" dataDxfId="1865"/>
    <tableColumn id="9" xr3:uid="{00000000-0010-0000-7701-000009000000}" name="9" dataDxfId="1864"/>
    <tableColumn id="10" xr3:uid="{00000000-0010-0000-7701-00000A000000}" name="10" dataDxfId="1863"/>
    <tableColumn id="11" xr3:uid="{00000000-0010-0000-7701-00000B000000}" name="11" dataDxfId="1862"/>
    <tableColumn id="12" xr3:uid="{00000000-0010-0000-7701-00000C000000}" name="12" dataDxfId="1861"/>
    <tableColumn id="13" xr3:uid="{00000000-0010-0000-7701-00000D000000}" name="13" dataDxfId="1860"/>
    <tableColumn id="14" xr3:uid="{00000000-0010-0000-7701-00000E000000}" name="14" dataDxfId="1859"/>
    <tableColumn id="15" xr3:uid="{00000000-0010-0000-7701-00000F000000}" name="15" dataDxfId="1858"/>
    <tableColumn id="16" xr3:uid="{00000000-0010-0000-7701-000010000000}" name="16" dataDxfId="1857"/>
    <tableColumn id="17" xr3:uid="{00000000-0010-0000-7701-000011000000}" name="17" dataDxfId="1856"/>
    <tableColumn id="18" xr3:uid="{00000000-0010-0000-7701-000012000000}" name="18" dataDxfId="1855"/>
    <tableColumn id="19" xr3:uid="{00000000-0010-0000-7701-000013000000}" name="19" dataDxfId="1854"/>
    <tableColumn id="20" xr3:uid="{00000000-0010-0000-7701-000014000000}" name="20" dataDxfId="1853"/>
    <tableColumn id="21" xr3:uid="{00000000-0010-0000-7701-000015000000}" name="21" dataDxfId="1852"/>
    <tableColumn id="22" xr3:uid="{00000000-0010-0000-7701-000016000000}" name="22" dataDxfId="1851"/>
    <tableColumn id="23" xr3:uid="{00000000-0010-0000-7701-000017000000}" name="23" dataDxfId="1850"/>
    <tableColumn id="24" xr3:uid="{00000000-0010-0000-7701-000018000000}" name="24" dataDxfId="1849"/>
    <tableColumn id="25" xr3:uid="{00000000-0010-0000-7701-000019000000}" name="25" dataDxfId="1848"/>
    <tableColumn id="26" xr3:uid="{00000000-0010-0000-7701-00001A000000}" name="26" dataDxfId="1847"/>
    <tableColumn id="27" xr3:uid="{00000000-0010-0000-7701-00001B000000}" name="27" dataDxfId="1846"/>
    <tableColumn id="28" xr3:uid="{00000000-0010-0000-7701-00001C000000}" name="28" dataDxfId="1845"/>
    <tableColumn id="29" xr3:uid="{00000000-0010-0000-7701-00001D000000}" name="29" dataDxfId="1844"/>
    <tableColumn id="30" xr3:uid="{00000000-0010-0000-7701-00001E000000}" name="30" dataDxfId="1843"/>
    <tableColumn id="31" xr3:uid="{00000000-0010-0000-7701-00001F000000}" name="31" dataDxfId="1842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78010000}" name="Tabela33064355" displayName="Tabela33064355" ref="I57:AM72" totalsRowShown="0" headerRowDxfId="1873" dataDxfId="1874">
  <autoFilter ref="I57:AM72" xr:uid="{00000000-0009-0000-0100-00006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1-000001000000}" name="1" dataDxfId="1905"/>
    <tableColumn id="2" xr3:uid="{00000000-0010-0000-7801-000002000000}" name="2" dataDxfId="1904"/>
    <tableColumn id="3" xr3:uid="{00000000-0010-0000-7801-000003000000}" name="3" dataDxfId="1903"/>
    <tableColumn id="4" xr3:uid="{00000000-0010-0000-7801-000004000000}" name="4" dataDxfId="1902"/>
    <tableColumn id="5" xr3:uid="{00000000-0010-0000-7801-000005000000}" name="5" dataDxfId="1901"/>
    <tableColumn id="6" xr3:uid="{00000000-0010-0000-7801-000006000000}" name="6" dataDxfId="1900"/>
    <tableColumn id="7" xr3:uid="{00000000-0010-0000-7801-000007000000}" name="7" dataDxfId="1899"/>
    <tableColumn id="8" xr3:uid="{00000000-0010-0000-7801-000008000000}" name="8" dataDxfId="1898"/>
    <tableColumn id="9" xr3:uid="{00000000-0010-0000-7801-000009000000}" name="9" dataDxfId="1897"/>
    <tableColumn id="10" xr3:uid="{00000000-0010-0000-7801-00000A000000}" name="10" dataDxfId="1896"/>
    <tableColumn id="11" xr3:uid="{00000000-0010-0000-7801-00000B000000}" name="11" dataDxfId="1895"/>
    <tableColumn id="12" xr3:uid="{00000000-0010-0000-7801-00000C000000}" name="12" dataDxfId="1894"/>
    <tableColumn id="13" xr3:uid="{00000000-0010-0000-7801-00000D000000}" name="13" dataDxfId="1893"/>
    <tableColumn id="14" xr3:uid="{00000000-0010-0000-7801-00000E000000}" name="14" dataDxfId="1892"/>
    <tableColumn id="15" xr3:uid="{00000000-0010-0000-7801-00000F000000}" name="15" dataDxfId="1891"/>
    <tableColumn id="16" xr3:uid="{00000000-0010-0000-7801-000010000000}" name="16" dataDxfId="1890"/>
    <tableColumn id="17" xr3:uid="{00000000-0010-0000-7801-000011000000}" name="17" dataDxfId="1889"/>
    <tableColumn id="18" xr3:uid="{00000000-0010-0000-7801-000012000000}" name="18" dataDxfId="1888"/>
    <tableColumn id="19" xr3:uid="{00000000-0010-0000-7801-000013000000}" name="19" dataDxfId="1887"/>
    <tableColumn id="20" xr3:uid="{00000000-0010-0000-7801-000014000000}" name="20" dataDxfId="1886"/>
    <tableColumn id="21" xr3:uid="{00000000-0010-0000-7801-000015000000}" name="21" dataDxfId="1885"/>
    <tableColumn id="22" xr3:uid="{00000000-0010-0000-7801-000016000000}" name="22" dataDxfId="1884"/>
    <tableColumn id="23" xr3:uid="{00000000-0010-0000-7801-000017000000}" name="23" dataDxfId="1883"/>
    <tableColumn id="24" xr3:uid="{00000000-0010-0000-7801-000018000000}" name="24" dataDxfId="1882"/>
    <tableColumn id="25" xr3:uid="{00000000-0010-0000-7801-000019000000}" name="25" dataDxfId="1881"/>
    <tableColumn id="26" xr3:uid="{00000000-0010-0000-7801-00001A000000}" name="26" dataDxfId="1880"/>
    <tableColumn id="27" xr3:uid="{00000000-0010-0000-7801-00001B000000}" name="27" dataDxfId="1879"/>
    <tableColumn id="28" xr3:uid="{00000000-0010-0000-7801-00001C000000}" name="28" dataDxfId="1878"/>
    <tableColumn id="29" xr3:uid="{00000000-0010-0000-7801-00001D000000}" name="29" dataDxfId="1877"/>
    <tableColumn id="30" xr3:uid="{00000000-0010-0000-7801-00001E000000}" name="30" dataDxfId="1876"/>
    <tableColumn id="31" xr3:uid="{00000000-0010-0000-7801-00001F000000}" name="31" dataDxfId="1875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79010000}" name="Jedzenie2366" displayName="Jedzenie2366" ref="B80:G89" headerRowCount="0" totalsRowShown="0" headerRowDxfId="8134">
  <tableColumns count="6">
    <tableColumn id="1" xr3:uid="{00000000-0010-0000-7901-000001000000}" name="Kategoria" dataDxfId="646">
      <calculatedColumnFormula>'Wzorzec kategorii'!B36</calculatedColumnFormula>
    </tableColumn>
    <tableColumn id="2" xr3:uid="{00000000-0010-0000-7901-000002000000}" name="0" headerRowDxfId="8133" dataDxfId="645" dataCellStyle="Walutowy"/>
    <tableColumn id="3" xr3:uid="{00000000-0010-0000-7901-000003000000}" name="02" headerRowDxfId="8132" dataDxfId="644" dataCellStyle="Walutowy">
      <calculatedColumnFormula>SUM(Tabela330369[#This Row])</calculatedColumnFormula>
    </tableColumn>
    <tableColumn id="4" xr3:uid="{00000000-0010-0000-7901-000004000000}" name="Kolumna4" dataDxfId="643" dataCellStyle="Walutowy">
      <calculatedColumnFormula>C80-D80</calculatedColumnFormula>
    </tableColumn>
    <tableColumn id="5" xr3:uid="{00000000-0010-0000-7901-000005000000}" name="Kolumna1" dataDxfId="642" dataCellStyle="Procentowy">
      <calculatedColumnFormula>IFERROR(D80/C80,"")</calculatedColumnFormula>
    </tableColumn>
    <tableColumn id="6" xr3:uid="{00000000-0010-0000-7901-000006000000}" name="Kolumna2" dataDxfId="641" dataCellStyle="Walutowy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7A010000}" name="Transport3367" displayName="Transport3367" ref="B104:G113" headerRowCount="0" totalsRowShown="0">
  <tableColumns count="6">
    <tableColumn id="1" xr3:uid="{00000000-0010-0000-7A01-000001000000}" name="Kolumna1" dataDxfId="652">
      <calculatedColumnFormula>'Wzorzec kategorii'!B60</calculatedColumnFormula>
    </tableColumn>
    <tableColumn id="2" xr3:uid="{00000000-0010-0000-7A01-000002000000}" name="Kolumna2" dataDxfId="651" dataCellStyle="Walutowy"/>
    <tableColumn id="3" xr3:uid="{00000000-0010-0000-7A01-000003000000}" name="Kolumna3" dataDxfId="650" dataCellStyle="Walutowy">
      <calculatedColumnFormula>SUM(Tabela1942394[#This Row])</calculatedColumnFormula>
    </tableColumn>
    <tableColumn id="4" xr3:uid="{00000000-0010-0000-7A01-000004000000}" name="Kolumna4" dataDxfId="649" dataCellStyle="Walutowy">
      <calculatedColumnFormula>C104-D104</calculatedColumnFormula>
    </tableColumn>
    <tableColumn id="5" xr3:uid="{00000000-0010-0000-7A01-000005000000}" name="Kolumna5" dataDxfId="648" dataCellStyle="Procentowy">
      <calculatedColumnFormula>IFERROR(D104/C104,"")</calculatedColumnFormula>
    </tableColumn>
    <tableColumn id="6" xr3:uid="{00000000-0010-0000-7A01-000006000000}" name="Kolumna6" dataDxfId="647" dataCellStyle="Walutowy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I68:AM73" totalsRowShown="0" headerRowDxfId="9414" dataDxfId="9413">
  <autoFilter ref="I68:AM73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300-000001000000}" name="1" dataDxfId="9412"/>
    <tableColumn id="2" xr3:uid="{00000000-0010-0000-0300-000002000000}" name="2" dataDxfId="9411"/>
    <tableColumn id="3" xr3:uid="{00000000-0010-0000-0300-000003000000}" name="3" dataDxfId="9410"/>
    <tableColumn id="4" xr3:uid="{00000000-0010-0000-0300-000004000000}" name="4" dataDxfId="9409"/>
    <tableColumn id="5" xr3:uid="{00000000-0010-0000-0300-000005000000}" name="5" dataDxfId="9408"/>
    <tableColumn id="6" xr3:uid="{00000000-0010-0000-0300-000006000000}" name="6" dataDxfId="9407"/>
    <tableColumn id="7" xr3:uid="{00000000-0010-0000-0300-000007000000}" name="7" dataDxfId="9406"/>
    <tableColumn id="8" xr3:uid="{00000000-0010-0000-0300-000008000000}" name="8" dataDxfId="9405"/>
    <tableColumn id="9" xr3:uid="{00000000-0010-0000-0300-000009000000}" name="9" dataDxfId="9404"/>
    <tableColumn id="10" xr3:uid="{00000000-0010-0000-0300-00000A000000}" name="10" dataDxfId="9403"/>
    <tableColumn id="11" xr3:uid="{00000000-0010-0000-0300-00000B000000}" name="11" dataDxfId="9402"/>
    <tableColumn id="12" xr3:uid="{00000000-0010-0000-0300-00000C000000}" name="12" dataDxfId="9401"/>
    <tableColumn id="13" xr3:uid="{00000000-0010-0000-0300-00000D000000}" name="13" dataDxfId="9400"/>
    <tableColumn id="14" xr3:uid="{00000000-0010-0000-0300-00000E000000}" name="14" dataDxfId="9399"/>
    <tableColumn id="15" xr3:uid="{00000000-0010-0000-0300-00000F000000}" name="15" dataDxfId="9398"/>
    <tableColumn id="16" xr3:uid="{00000000-0010-0000-0300-000010000000}" name="16" dataDxfId="9397"/>
    <tableColumn id="17" xr3:uid="{00000000-0010-0000-0300-000011000000}" name="17" dataDxfId="9396"/>
    <tableColumn id="18" xr3:uid="{00000000-0010-0000-0300-000012000000}" name="18" dataDxfId="9395"/>
    <tableColumn id="19" xr3:uid="{00000000-0010-0000-0300-000013000000}" name="19" dataDxfId="9394"/>
    <tableColumn id="20" xr3:uid="{00000000-0010-0000-0300-000014000000}" name="20" dataDxfId="9393"/>
    <tableColumn id="21" xr3:uid="{00000000-0010-0000-0300-000015000000}" name="21" dataDxfId="9392"/>
    <tableColumn id="22" xr3:uid="{00000000-0010-0000-0300-000016000000}" name="22" dataDxfId="9391"/>
    <tableColumn id="23" xr3:uid="{00000000-0010-0000-0300-000017000000}" name="23" dataDxfId="9390"/>
    <tableColumn id="24" xr3:uid="{00000000-0010-0000-0300-000018000000}" name="24" dataDxfId="9389"/>
    <tableColumn id="25" xr3:uid="{00000000-0010-0000-0300-000019000000}" name="25" dataDxfId="9388"/>
    <tableColumn id="26" xr3:uid="{00000000-0010-0000-0300-00001A000000}" name="26" dataDxfId="9387"/>
    <tableColumn id="27" xr3:uid="{00000000-0010-0000-0300-00001B000000}" name="27" dataDxfId="9386"/>
    <tableColumn id="28" xr3:uid="{00000000-0010-0000-0300-00001C000000}" name="28" dataDxfId="9385"/>
    <tableColumn id="29" xr3:uid="{00000000-0010-0000-0300-00001D000000}" name="29" dataDxfId="9384"/>
    <tableColumn id="30" xr3:uid="{00000000-0010-0000-0300-00001E000000}" name="30" dataDxfId="9383"/>
    <tableColumn id="31" xr3:uid="{00000000-0010-0000-0300-00001F000000}" name="31" dataDxfId="9382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7000000}" name="Tabela164036553" displayName="Tabela164036553" ref="B192:C201" headerRowCount="0" totalsRowShown="0" headerRowDxfId="8859" dataDxfId="8858">
  <tableColumns count="2">
    <tableColumn id="1" xr3:uid="{00000000-0010-0000-2700-000001000000}" name="Kolumna1" dataDxfId="8857"/>
    <tableColumn id="2" xr3:uid="{00000000-0010-0000-2700-000002000000}" name="Kolumna2" dataDxfId="8856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7B010000}" name="Przychody11" displayName="Przychody11" ref="B58:G72" headerRowCount="0" totalsRowShown="0" headerRowDxfId="8131">
  <tableColumns count="6">
    <tableColumn id="1" xr3:uid="{00000000-0010-0000-7B01-000001000000}" name="Kolumna1" dataDxfId="658">
      <calculatedColumnFormula>'Wzorzec kategorii'!B15</calculatedColumnFormula>
    </tableColumn>
    <tableColumn id="2" xr3:uid="{00000000-0010-0000-7B01-000002000000}" name="Kolumna2" dataDxfId="657" dataCellStyle="Walutowy"/>
    <tableColumn id="3" xr3:uid="{00000000-0010-0000-7B01-000003000000}" name="Kolumna3" dataDxfId="656" dataCellStyle="Walutowy">
      <calculatedColumnFormula>SUM(Tabela33064410[#This Row])</calculatedColumnFormula>
    </tableColumn>
    <tableColumn id="4" xr3:uid="{00000000-0010-0000-7B01-000004000000}" name="Kolumna4" dataDxfId="655" dataCellStyle="Walutowy">
      <calculatedColumnFormula>Przychody11[[#This Row],[Kolumna3]]-Przychody11[[#This Row],[Kolumna2]]</calculatedColumnFormula>
    </tableColumn>
    <tableColumn id="5" xr3:uid="{00000000-0010-0000-7B01-000005000000}" name="Kolumna5" dataDxfId="654" dataCellStyle="Procentowy">
      <calculatedColumnFormula>IFERROR(D58/C58,"")</calculatedColumnFormula>
    </tableColumn>
    <tableColumn id="6" xr3:uid="{00000000-0010-0000-7B01-000006000000}" name="Kolumna6" dataDxfId="653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7C010000}" name="Tabela330369" displayName="Tabela330369" ref="I79:AM89" totalsRowShown="0" headerRowDxfId="659" dataDxfId="660">
  <autoFilter ref="I79:AM89" xr:uid="{00000000-0009-0000-0100-00007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1-000001000000}" name="1" dataDxfId="691"/>
    <tableColumn id="2" xr3:uid="{00000000-0010-0000-7C01-000002000000}" name="2" dataDxfId="690"/>
    <tableColumn id="3" xr3:uid="{00000000-0010-0000-7C01-000003000000}" name="3" dataDxfId="689"/>
    <tableColumn id="4" xr3:uid="{00000000-0010-0000-7C01-000004000000}" name="4" dataDxfId="688"/>
    <tableColumn id="5" xr3:uid="{00000000-0010-0000-7C01-000005000000}" name="5" dataDxfId="687"/>
    <tableColumn id="6" xr3:uid="{00000000-0010-0000-7C01-000006000000}" name="6" dataDxfId="686"/>
    <tableColumn id="7" xr3:uid="{00000000-0010-0000-7C01-000007000000}" name="7" dataDxfId="685"/>
    <tableColumn id="8" xr3:uid="{00000000-0010-0000-7C01-000008000000}" name="8" dataDxfId="684"/>
    <tableColumn id="9" xr3:uid="{00000000-0010-0000-7C01-000009000000}" name="9" dataDxfId="683"/>
    <tableColumn id="10" xr3:uid="{00000000-0010-0000-7C01-00000A000000}" name="10" dataDxfId="682"/>
    <tableColumn id="11" xr3:uid="{00000000-0010-0000-7C01-00000B000000}" name="11" dataDxfId="681"/>
    <tableColumn id="12" xr3:uid="{00000000-0010-0000-7C01-00000C000000}" name="12" dataDxfId="680"/>
    <tableColumn id="13" xr3:uid="{00000000-0010-0000-7C01-00000D000000}" name="13" dataDxfId="679"/>
    <tableColumn id="14" xr3:uid="{00000000-0010-0000-7C01-00000E000000}" name="14" dataDxfId="678"/>
    <tableColumn id="15" xr3:uid="{00000000-0010-0000-7C01-00000F000000}" name="15" dataDxfId="677"/>
    <tableColumn id="16" xr3:uid="{00000000-0010-0000-7C01-000010000000}" name="16" dataDxfId="676"/>
    <tableColumn id="17" xr3:uid="{00000000-0010-0000-7C01-000011000000}" name="17" dataDxfId="675"/>
    <tableColumn id="18" xr3:uid="{00000000-0010-0000-7C01-000012000000}" name="18" dataDxfId="674"/>
    <tableColumn id="19" xr3:uid="{00000000-0010-0000-7C01-000013000000}" name="19" dataDxfId="673"/>
    <tableColumn id="20" xr3:uid="{00000000-0010-0000-7C01-000014000000}" name="20" dataDxfId="672"/>
    <tableColumn id="21" xr3:uid="{00000000-0010-0000-7C01-000015000000}" name="21" dataDxfId="671"/>
    <tableColumn id="22" xr3:uid="{00000000-0010-0000-7C01-000016000000}" name="22" dataDxfId="670"/>
    <tableColumn id="23" xr3:uid="{00000000-0010-0000-7C01-000017000000}" name="23" dataDxfId="669"/>
    <tableColumn id="24" xr3:uid="{00000000-0010-0000-7C01-000018000000}" name="24" dataDxfId="668"/>
    <tableColumn id="25" xr3:uid="{00000000-0010-0000-7C01-000019000000}" name="25" dataDxfId="667"/>
    <tableColumn id="26" xr3:uid="{00000000-0010-0000-7C01-00001A000000}" name="26" dataDxfId="666"/>
    <tableColumn id="27" xr3:uid="{00000000-0010-0000-7C01-00001B000000}" name="27" dataDxfId="665"/>
    <tableColumn id="28" xr3:uid="{00000000-0010-0000-7C01-00001C000000}" name="28" dataDxfId="664"/>
    <tableColumn id="29" xr3:uid="{00000000-0010-0000-7C01-00001D000000}" name="29" dataDxfId="663"/>
    <tableColumn id="30" xr3:uid="{00000000-0010-0000-7C01-00001E000000}" name="30" dataDxfId="662"/>
    <tableColumn id="31" xr3:uid="{00000000-0010-0000-7C01-00001F000000}" name="31" dataDxfId="661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D010000}" name="Tabela431370" displayName="Tabela431370" ref="B92:G101" headerRowCount="0" totalsRowShown="0" headerRowDxfId="8130">
  <tableColumns count="6">
    <tableColumn id="1" xr3:uid="{00000000-0010-0000-7D01-000001000000}" name="Kolumna1" dataDxfId="697">
      <calculatedColumnFormula>'Wzorzec kategorii'!B48</calculatedColumnFormula>
    </tableColumn>
    <tableColumn id="2" xr3:uid="{00000000-0010-0000-7D01-000002000000}" name="Kolumna2" headerRowDxfId="8129" dataDxfId="696" dataCellStyle="Walutowy"/>
    <tableColumn id="3" xr3:uid="{00000000-0010-0000-7D01-000003000000}" name="Kolumna3" headerRowDxfId="8128" dataDxfId="695" dataCellStyle="Walutowy">
      <calculatedColumnFormula>SUM(Tabela1841393[#This Row])</calculatedColumnFormula>
    </tableColumn>
    <tableColumn id="4" xr3:uid="{00000000-0010-0000-7D01-000004000000}" name="Kolumna4" headerRowDxfId="8127" dataDxfId="694" dataCellStyle="Walutowy">
      <calculatedColumnFormula>C92-D92</calculatedColumnFormula>
    </tableColumn>
    <tableColumn id="5" xr3:uid="{00000000-0010-0000-7D01-000005000000}" name="Kolumna5" headerRowDxfId="8126" dataDxfId="693" dataCellStyle="Procentowy">
      <calculatedColumnFormula>IFERROR(D92/C92,"")</calculatedColumnFormula>
    </tableColumn>
    <tableColumn id="6" xr3:uid="{00000000-0010-0000-7D01-000006000000}" name="Kolumna6" headerRowDxfId="8125" dataDxfId="692" dataCellStyle="Walutowy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E010000}" name="Tabela832371" displayName="Tabela832371" ref="B116:G125" headerRowCount="0" totalsRowShown="0">
  <tableColumns count="6">
    <tableColumn id="1" xr3:uid="{00000000-0010-0000-7E01-000001000000}" name="Kolumna1" headerRowDxfId="8124" dataDxfId="703">
      <calculatedColumnFormula>'Wzorzec kategorii'!B72</calculatedColumnFormula>
    </tableColumn>
    <tableColumn id="2" xr3:uid="{00000000-0010-0000-7E01-000002000000}" name="Kolumna2" dataDxfId="702" dataCellStyle="Walutowy"/>
    <tableColumn id="3" xr3:uid="{00000000-0010-0000-7E01-000003000000}" name="Kolumna3" dataDxfId="701" dataCellStyle="Walutowy">
      <calculatedColumnFormula>SUM(Tabela192143395[#This Row])</calculatedColumnFormula>
    </tableColumn>
    <tableColumn id="4" xr3:uid="{00000000-0010-0000-7E01-000004000000}" name="Kolumna4" dataDxfId="700" dataCellStyle="Walutowy">
      <calculatedColumnFormula>C116-D116</calculatedColumnFormula>
    </tableColumn>
    <tableColumn id="5" xr3:uid="{00000000-0010-0000-7E01-000005000000}" name="Kolumna5" dataDxfId="699" dataCellStyle="Procentowy">
      <calculatedColumnFormula>IFERROR(D116/C116,"")</calculatedColumnFormula>
    </tableColumn>
    <tableColumn id="6" xr3:uid="{00000000-0010-0000-7E01-000006000000}" name="Kolumna6" dataDxfId="698" dataCellStyle="Walutowy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F010000}" name="Tabela933372" displayName="Tabela933372" ref="B128:G137" headerRowCount="0" totalsRowShown="0">
  <tableColumns count="6">
    <tableColumn id="1" xr3:uid="{00000000-0010-0000-7F01-000001000000}" name="Kolumna1" headerRowDxfId="8123" dataDxfId="709">
      <calculatedColumnFormula>'Wzorzec kategorii'!B84</calculatedColumnFormula>
    </tableColumn>
    <tableColumn id="2" xr3:uid="{00000000-0010-0000-7F01-000002000000}" name="Kolumna2" dataDxfId="708" dataCellStyle="Walutowy"/>
    <tableColumn id="3" xr3:uid="{00000000-0010-0000-7F01-000003000000}" name="Kolumna3" dataDxfId="707" dataCellStyle="Walutowy">
      <calculatedColumnFormula>SUM(Tabela19212547399[#This Row])</calculatedColumnFormula>
    </tableColumn>
    <tableColumn id="4" xr3:uid="{00000000-0010-0000-7F01-000004000000}" name="Kolumna4" dataDxfId="706" dataCellStyle="Walutowy">
      <calculatedColumnFormula>C128-D128</calculatedColumnFormula>
    </tableColumn>
    <tableColumn id="5" xr3:uid="{00000000-0010-0000-7F01-000005000000}" name="Kolumna5" dataDxfId="705" dataCellStyle="Procentowy">
      <calculatedColumnFormula>IFERROR(D128/C128,"")</calculatedColumnFormula>
    </tableColumn>
    <tableColumn id="6" xr3:uid="{00000000-0010-0000-7F01-000006000000}" name="Kolumna6" dataDxfId="704" dataCellStyle="Walutowy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80010000}" name="Tabela1034373" displayName="Tabela1034373" ref="B140:G149" headerRowCount="0" totalsRowShown="0">
  <tableColumns count="6">
    <tableColumn id="1" xr3:uid="{00000000-0010-0000-8001-000001000000}" name="Kolumna1" headerRowDxfId="8122" dataDxfId="715">
      <calculatedColumnFormula>'Wzorzec kategorii'!B96</calculatedColumnFormula>
    </tableColumn>
    <tableColumn id="2" xr3:uid="{00000000-0010-0000-8001-000002000000}" name="Kolumna2" dataDxfId="714" dataCellStyle="Walutowy"/>
    <tableColumn id="3" xr3:uid="{00000000-0010-0000-8001-000003000000}" name="Kolumna3" dataDxfId="713" dataCellStyle="Walutowy">
      <calculatedColumnFormula>SUM(Tabela19212446398[#This Row])</calculatedColumnFormula>
    </tableColumn>
    <tableColumn id="4" xr3:uid="{00000000-0010-0000-8001-000004000000}" name="Kolumna4" dataDxfId="712" dataCellStyle="Walutowy">
      <calculatedColumnFormula>C140-D140</calculatedColumnFormula>
    </tableColumn>
    <tableColumn id="5" xr3:uid="{00000000-0010-0000-8001-000005000000}" name="Kolumna5" dataDxfId="711" dataCellStyle="Procentowy">
      <calculatedColumnFormula>IFERROR(D140/C140,"")</calculatedColumnFormula>
    </tableColumn>
    <tableColumn id="6" xr3:uid="{00000000-0010-0000-8001-000006000000}" name="Kolumna6" dataDxfId="710" dataCellStyle="Walutowy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81010000}" name="Tabela1135374" displayName="Tabela1135374" ref="B152:G161" headerRowCount="0" totalsRowShown="0">
  <tableColumns count="6">
    <tableColumn id="1" xr3:uid="{00000000-0010-0000-8101-000001000000}" name="Kolumna1" dataDxfId="721">
      <calculatedColumnFormula>'Wzorzec kategorii'!B108</calculatedColumnFormula>
    </tableColumn>
    <tableColumn id="2" xr3:uid="{00000000-0010-0000-8101-000002000000}" name="Kolumna2" dataDxfId="720" dataCellStyle="Walutowy"/>
    <tableColumn id="3" xr3:uid="{00000000-0010-0000-8101-000003000000}" name="Kolumna3" dataDxfId="719" dataCellStyle="Walutowy">
      <calculatedColumnFormula>SUM(Tabela192244396[#This Row])</calculatedColumnFormula>
    </tableColumn>
    <tableColumn id="4" xr3:uid="{00000000-0010-0000-8101-000004000000}" name="Kolumna4" dataDxfId="718" dataCellStyle="Walutowy">
      <calculatedColumnFormula>C152-D152</calculatedColumnFormula>
    </tableColumn>
    <tableColumn id="5" xr3:uid="{00000000-0010-0000-8101-000005000000}" name="Kolumna5" dataDxfId="717" dataCellStyle="Procentowy">
      <calculatedColumnFormula>IFERROR(D152/C152,"")</calculatedColumnFormula>
    </tableColumn>
    <tableColumn id="6" xr3:uid="{00000000-0010-0000-8101-000006000000}" name="Kolumna6" dataDxfId="716" dataCellStyle="Walutowy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82010000}" name="Tabela1236375" displayName="Tabela1236375" ref="B164:G173" headerRowCount="0" totalsRowShown="0">
  <tableColumns count="6">
    <tableColumn id="1" xr3:uid="{00000000-0010-0000-8201-000001000000}" name="Kolumna1" dataDxfId="727">
      <calculatedColumnFormula>'Wzorzec kategorii'!B120</calculatedColumnFormula>
    </tableColumn>
    <tableColumn id="2" xr3:uid="{00000000-0010-0000-8201-000002000000}" name="Kolumna2" dataDxfId="726" dataCellStyle="Walutowy"/>
    <tableColumn id="3" xr3:uid="{00000000-0010-0000-8201-000003000000}" name="Kolumna3" dataDxfId="725" dataCellStyle="Walutowy">
      <calculatedColumnFormula>SUM(Tabela2548400[#This Row])</calculatedColumnFormula>
    </tableColumn>
    <tableColumn id="4" xr3:uid="{00000000-0010-0000-8201-000004000000}" name="Kolumna4" dataDxfId="724" dataCellStyle="Walutowy">
      <calculatedColumnFormula>C164-D164</calculatedColumnFormula>
    </tableColumn>
    <tableColumn id="5" xr3:uid="{00000000-0010-0000-8201-000005000000}" name="Kolumna5" dataDxfId="723" dataCellStyle="Procentowy">
      <calculatedColumnFormula>IFERROR(D164/C164,"")</calculatedColumnFormula>
    </tableColumn>
    <tableColumn id="6" xr3:uid="{00000000-0010-0000-8201-000006000000}" name="Kolumna6" dataDxfId="722" dataCellStyle="Walutowy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83010000}" name="Tabela1337376" displayName="Tabela1337376" ref="B176:G185" headerRowCount="0" totalsRowShown="0">
  <tableColumns count="6">
    <tableColumn id="1" xr3:uid="{00000000-0010-0000-8301-000001000000}" name="Kolumna1" dataDxfId="733">
      <calculatedColumnFormula>'Wzorzec kategorii'!B132</calculatedColumnFormula>
    </tableColumn>
    <tableColumn id="2" xr3:uid="{00000000-0010-0000-8301-000002000000}" name="Kolumna2" dataDxfId="732" dataCellStyle="Walutowy"/>
    <tableColumn id="3" xr3:uid="{00000000-0010-0000-8301-000003000000}" name="Kolumna3" dataDxfId="731" dataCellStyle="Walutowy">
      <calculatedColumnFormula>SUM(Tabela2649401[#This Row])</calculatedColumnFormula>
    </tableColumn>
    <tableColumn id="4" xr3:uid="{00000000-0010-0000-8301-000004000000}" name="Kolumna4" dataDxfId="730" dataCellStyle="Walutowy">
      <calculatedColumnFormula>C176-D176</calculatedColumnFormula>
    </tableColumn>
    <tableColumn id="5" xr3:uid="{00000000-0010-0000-8301-000005000000}" name="Kolumna5" dataDxfId="729" dataCellStyle="Procentowy">
      <calculatedColumnFormula>IFERROR(D176/C176,"")</calculatedColumnFormula>
    </tableColumn>
    <tableColumn id="6" xr3:uid="{00000000-0010-0000-8301-000006000000}" name="Kolumna6" dataDxfId="728" dataCellStyle="Walutowy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84010000}" name="Tabela1438380" displayName="Tabela1438380" ref="B188:G197" headerRowCount="0" totalsRowShown="0">
  <tableColumns count="6">
    <tableColumn id="1" xr3:uid="{00000000-0010-0000-8401-000001000000}" name="Kolumna1" dataDxfId="739">
      <calculatedColumnFormula>'Wzorzec kategorii'!B144</calculatedColumnFormula>
    </tableColumn>
    <tableColumn id="2" xr3:uid="{00000000-0010-0000-8401-000002000000}" name="Kolumna2" dataDxfId="738" dataCellStyle="Walutowy"/>
    <tableColumn id="3" xr3:uid="{00000000-0010-0000-8401-000003000000}" name="Kolumna3" dataDxfId="737" dataCellStyle="Walutowy">
      <calculatedColumnFormula>SUM(Tabela2750402[#This Row])</calculatedColumnFormula>
    </tableColumn>
    <tableColumn id="4" xr3:uid="{00000000-0010-0000-8401-000004000000}" name="Kolumna4" dataDxfId="736" dataCellStyle="Walutowy">
      <calculatedColumnFormula>C188-D188</calculatedColumnFormula>
    </tableColumn>
    <tableColumn id="5" xr3:uid="{00000000-0010-0000-8401-000005000000}" name="Kolumna5" dataDxfId="735" dataCellStyle="Procentowy">
      <calculatedColumnFormula>IFERROR(D188/C188,"")</calculatedColumnFormula>
    </tableColumn>
    <tableColumn id="6" xr3:uid="{00000000-0010-0000-8401-000006000000}" name="Kolumna6" dataDxfId="734" dataCellStyle="Walutowy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8000000}" name="Tabela16403655354" displayName="Tabela16403655354" ref="B204:C213" headerRowCount="0" totalsRowShown="0" headerRowDxfId="8855" dataDxfId="8854">
  <tableColumns count="2">
    <tableColumn id="1" xr3:uid="{00000000-0010-0000-2800-000001000000}" name="Kolumna1" dataDxfId="8853"/>
    <tableColumn id="2" xr3:uid="{00000000-0010-0000-2800-000002000000}" name="Kolumna2" dataDxfId="8852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ela1539391" displayName="Tabela1539391" ref="B200:G209" headerRowCount="0" totalsRowShown="0">
  <tableColumns count="6">
    <tableColumn id="1" xr3:uid="{00000000-0010-0000-8501-000001000000}" name="Kolumna1" dataDxfId="745">
      <calculatedColumnFormula>'Wzorzec kategorii'!B156</calculatedColumnFormula>
    </tableColumn>
    <tableColumn id="2" xr3:uid="{00000000-0010-0000-8501-000002000000}" name="Kolumna2" dataDxfId="744" dataCellStyle="Walutowy"/>
    <tableColumn id="3" xr3:uid="{00000000-0010-0000-8501-000003000000}" name="Kolumna3" dataDxfId="743" dataCellStyle="Walutowy">
      <calculatedColumnFormula>SUM(Tabela2851403[#This Row])</calculatedColumnFormula>
    </tableColumn>
    <tableColumn id="4" xr3:uid="{00000000-0010-0000-8501-000004000000}" name="Kolumna4" dataDxfId="742" dataCellStyle="Walutowy">
      <calculatedColumnFormula>C200-D200</calculatedColumnFormula>
    </tableColumn>
    <tableColumn id="5" xr3:uid="{00000000-0010-0000-8501-000005000000}" name="Kolumna5" dataDxfId="741" dataCellStyle="Procentowy">
      <calculatedColumnFormula>IFERROR(D200/C200,"")</calculatedColumnFormula>
    </tableColumn>
    <tableColumn id="6" xr3:uid="{00000000-0010-0000-8501-000006000000}" name="Kolumna6" dataDxfId="740" dataCellStyle="Walutowy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ela1640392" displayName="Tabela1640392" ref="B212:G221" headerRowCount="0" totalsRowShown="0">
  <tableColumns count="6">
    <tableColumn id="1" xr3:uid="{00000000-0010-0000-8601-000001000000}" name="Kolumna1" dataDxfId="751">
      <calculatedColumnFormula>'Wzorzec kategorii'!B168</calculatedColumnFormula>
    </tableColumn>
    <tableColumn id="2" xr3:uid="{00000000-0010-0000-8601-000002000000}" name="Kolumna2" dataDxfId="750" dataCellStyle="Walutowy"/>
    <tableColumn id="3" xr3:uid="{00000000-0010-0000-8601-000003000000}" name="Kolumna3" dataDxfId="749" dataCellStyle="Walutowy">
      <calculatedColumnFormula>SUM(Tabela192345397[#This Row])</calculatedColumnFormula>
    </tableColumn>
    <tableColumn id="4" xr3:uid="{00000000-0010-0000-8601-000004000000}" name="Kolumna4" dataDxfId="748" dataCellStyle="Walutowy">
      <calculatedColumnFormula>C212-D212</calculatedColumnFormula>
    </tableColumn>
    <tableColumn id="5" xr3:uid="{00000000-0010-0000-8601-000005000000}" name="Kolumna5" dataDxfId="747" dataCellStyle="Procentowy">
      <calculatedColumnFormula>IFERROR(D212/C212,"")</calculatedColumnFormula>
    </tableColumn>
    <tableColumn id="6" xr3:uid="{00000000-0010-0000-8601-000006000000}" name="Kolumna6" dataDxfId="746" dataCellStyle="Walutowy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ela1841393" displayName="Tabela1841393" ref="I91:AM101" totalsRowShown="0" headerRowDxfId="752" dataDxfId="753" headerRowBorderDxfId="8121">
  <autoFilter ref="I91:AM101" xr:uid="{00000000-0009-0000-0100-00008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1-000001000000}" name="1" dataDxfId="784"/>
    <tableColumn id="2" xr3:uid="{00000000-0010-0000-8701-000002000000}" name="2" dataDxfId="783"/>
    <tableColumn id="3" xr3:uid="{00000000-0010-0000-8701-000003000000}" name="3" dataDxfId="782"/>
    <tableColumn id="4" xr3:uid="{00000000-0010-0000-8701-000004000000}" name="4" dataDxfId="781"/>
    <tableColumn id="5" xr3:uid="{00000000-0010-0000-8701-000005000000}" name="5" dataDxfId="780"/>
    <tableColumn id="6" xr3:uid="{00000000-0010-0000-8701-000006000000}" name="6" dataDxfId="779"/>
    <tableColumn id="7" xr3:uid="{00000000-0010-0000-8701-000007000000}" name="7" dataDxfId="778"/>
    <tableColumn id="8" xr3:uid="{00000000-0010-0000-8701-000008000000}" name="8" dataDxfId="777"/>
    <tableColumn id="9" xr3:uid="{00000000-0010-0000-8701-000009000000}" name="9" dataDxfId="776"/>
    <tableColumn id="10" xr3:uid="{00000000-0010-0000-8701-00000A000000}" name="10" dataDxfId="775"/>
    <tableColumn id="11" xr3:uid="{00000000-0010-0000-8701-00000B000000}" name="11" dataDxfId="774"/>
    <tableColumn id="12" xr3:uid="{00000000-0010-0000-8701-00000C000000}" name="12" dataDxfId="773"/>
    <tableColumn id="13" xr3:uid="{00000000-0010-0000-8701-00000D000000}" name="13" dataDxfId="772"/>
    <tableColumn id="14" xr3:uid="{00000000-0010-0000-8701-00000E000000}" name="14" dataDxfId="771"/>
    <tableColumn id="15" xr3:uid="{00000000-0010-0000-8701-00000F000000}" name="15" dataDxfId="770"/>
    <tableColumn id="16" xr3:uid="{00000000-0010-0000-8701-000010000000}" name="16" dataDxfId="769"/>
    <tableColumn id="17" xr3:uid="{00000000-0010-0000-8701-000011000000}" name="17" dataDxfId="768"/>
    <tableColumn id="18" xr3:uid="{00000000-0010-0000-8701-000012000000}" name="18" dataDxfId="767"/>
    <tableColumn id="19" xr3:uid="{00000000-0010-0000-8701-000013000000}" name="19" dataDxfId="766"/>
    <tableColumn id="20" xr3:uid="{00000000-0010-0000-8701-000014000000}" name="20" dataDxfId="765"/>
    <tableColumn id="21" xr3:uid="{00000000-0010-0000-8701-000015000000}" name="21" dataDxfId="764"/>
    <tableColumn id="22" xr3:uid="{00000000-0010-0000-8701-000016000000}" name="22" dataDxfId="763"/>
    <tableColumn id="23" xr3:uid="{00000000-0010-0000-8701-000017000000}" name="23" dataDxfId="762"/>
    <tableColumn id="24" xr3:uid="{00000000-0010-0000-8701-000018000000}" name="24" dataDxfId="761"/>
    <tableColumn id="25" xr3:uid="{00000000-0010-0000-8701-000019000000}" name="25" dataDxfId="760"/>
    <tableColumn id="26" xr3:uid="{00000000-0010-0000-8701-00001A000000}" name="26" dataDxfId="759"/>
    <tableColumn id="27" xr3:uid="{00000000-0010-0000-8701-00001B000000}" name="27" dataDxfId="758"/>
    <tableColumn id="28" xr3:uid="{00000000-0010-0000-8701-00001C000000}" name="28" dataDxfId="757"/>
    <tableColumn id="29" xr3:uid="{00000000-0010-0000-8701-00001D000000}" name="29" dataDxfId="756"/>
    <tableColumn id="30" xr3:uid="{00000000-0010-0000-8701-00001E000000}" name="30" dataDxfId="755"/>
    <tableColumn id="31" xr3:uid="{00000000-0010-0000-8701-00001F000000}" name="31" dataDxfId="754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ela1942394" displayName="Tabela1942394" ref="I103:AM113" totalsRowShown="0" headerRowDxfId="785" dataDxfId="786" headerRowBorderDxfId="8120">
  <autoFilter ref="I103:AM113" xr:uid="{00000000-0009-0000-0100-00008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1-000001000000}" name="1" dataDxfId="817"/>
    <tableColumn id="2" xr3:uid="{00000000-0010-0000-8801-000002000000}" name="2" dataDxfId="816"/>
    <tableColumn id="3" xr3:uid="{00000000-0010-0000-8801-000003000000}" name="3" dataDxfId="815"/>
    <tableColumn id="4" xr3:uid="{00000000-0010-0000-8801-000004000000}" name="4" dataDxfId="814"/>
    <tableColumn id="5" xr3:uid="{00000000-0010-0000-8801-000005000000}" name="5" dataDxfId="813"/>
    <tableColumn id="6" xr3:uid="{00000000-0010-0000-8801-000006000000}" name="6" dataDxfId="812"/>
    <tableColumn id="7" xr3:uid="{00000000-0010-0000-8801-000007000000}" name="7" dataDxfId="811"/>
    <tableColumn id="8" xr3:uid="{00000000-0010-0000-8801-000008000000}" name="8" dataDxfId="810"/>
    <tableColumn id="9" xr3:uid="{00000000-0010-0000-8801-000009000000}" name="9" dataDxfId="809"/>
    <tableColumn id="10" xr3:uid="{00000000-0010-0000-8801-00000A000000}" name="10" dataDxfId="808"/>
    <tableColumn id="11" xr3:uid="{00000000-0010-0000-8801-00000B000000}" name="11" dataDxfId="807"/>
    <tableColumn id="12" xr3:uid="{00000000-0010-0000-8801-00000C000000}" name="12" dataDxfId="806"/>
    <tableColumn id="13" xr3:uid="{00000000-0010-0000-8801-00000D000000}" name="13" dataDxfId="805"/>
    <tableColumn id="14" xr3:uid="{00000000-0010-0000-8801-00000E000000}" name="14" dataDxfId="804"/>
    <tableColumn id="15" xr3:uid="{00000000-0010-0000-8801-00000F000000}" name="15" dataDxfId="803"/>
    <tableColumn id="16" xr3:uid="{00000000-0010-0000-8801-000010000000}" name="16" dataDxfId="802"/>
    <tableColumn id="17" xr3:uid="{00000000-0010-0000-8801-000011000000}" name="17" dataDxfId="801"/>
    <tableColumn id="18" xr3:uid="{00000000-0010-0000-8801-000012000000}" name="18" dataDxfId="800"/>
    <tableColumn id="19" xr3:uid="{00000000-0010-0000-8801-000013000000}" name="19" dataDxfId="799"/>
    <tableColumn id="20" xr3:uid="{00000000-0010-0000-8801-000014000000}" name="20" dataDxfId="798"/>
    <tableColumn id="21" xr3:uid="{00000000-0010-0000-8801-000015000000}" name="21" dataDxfId="797"/>
    <tableColumn id="22" xr3:uid="{00000000-0010-0000-8801-000016000000}" name="22" dataDxfId="796"/>
    <tableColumn id="23" xr3:uid="{00000000-0010-0000-8801-000017000000}" name="23" dataDxfId="795"/>
    <tableColumn id="24" xr3:uid="{00000000-0010-0000-8801-000018000000}" name="24" dataDxfId="794"/>
    <tableColumn id="25" xr3:uid="{00000000-0010-0000-8801-000019000000}" name="25" dataDxfId="793"/>
    <tableColumn id="26" xr3:uid="{00000000-0010-0000-8801-00001A000000}" name="26" dataDxfId="792"/>
    <tableColumn id="27" xr3:uid="{00000000-0010-0000-8801-00001B000000}" name="27" dataDxfId="791"/>
    <tableColumn id="28" xr3:uid="{00000000-0010-0000-8801-00001C000000}" name="28" dataDxfId="790"/>
    <tableColumn id="29" xr3:uid="{00000000-0010-0000-8801-00001D000000}" name="29" dataDxfId="789"/>
    <tableColumn id="30" xr3:uid="{00000000-0010-0000-8801-00001E000000}" name="30" dataDxfId="788"/>
    <tableColumn id="31" xr3:uid="{00000000-0010-0000-8801-00001F000000}" name="31" dataDxfId="787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ela192143395" displayName="Tabela192143395" ref="I115:AM125" totalsRowShown="0" headerRowDxfId="818" dataDxfId="819" headerRowBorderDxfId="8119">
  <autoFilter ref="I115:AM125" xr:uid="{00000000-0009-0000-0100-00008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1-000001000000}" name="1" dataDxfId="850"/>
    <tableColumn id="2" xr3:uid="{00000000-0010-0000-8901-000002000000}" name="2" dataDxfId="849"/>
    <tableColumn id="3" xr3:uid="{00000000-0010-0000-8901-000003000000}" name="3" dataDxfId="848"/>
    <tableColumn id="4" xr3:uid="{00000000-0010-0000-8901-000004000000}" name="4" dataDxfId="847"/>
    <tableColumn id="5" xr3:uid="{00000000-0010-0000-8901-000005000000}" name="5" dataDxfId="846"/>
    <tableColumn id="6" xr3:uid="{00000000-0010-0000-8901-000006000000}" name="6" dataDxfId="845"/>
    <tableColumn id="7" xr3:uid="{00000000-0010-0000-8901-000007000000}" name="7" dataDxfId="844"/>
    <tableColumn id="8" xr3:uid="{00000000-0010-0000-8901-000008000000}" name="8" dataDxfId="843"/>
    <tableColumn id="9" xr3:uid="{00000000-0010-0000-8901-000009000000}" name="9" dataDxfId="842"/>
    <tableColumn id="10" xr3:uid="{00000000-0010-0000-8901-00000A000000}" name="10" dataDxfId="841"/>
    <tableColumn id="11" xr3:uid="{00000000-0010-0000-8901-00000B000000}" name="11" dataDxfId="840"/>
    <tableColumn id="12" xr3:uid="{00000000-0010-0000-8901-00000C000000}" name="12" dataDxfId="839"/>
    <tableColumn id="13" xr3:uid="{00000000-0010-0000-8901-00000D000000}" name="13" dataDxfId="838"/>
    <tableColumn id="14" xr3:uid="{00000000-0010-0000-8901-00000E000000}" name="14" dataDxfId="837"/>
    <tableColumn id="15" xr3:uid="{00000000-0010-0000-8901-00000F000000}" name="15" dataDxfId="836"/>
    <tableColumn id="16" xr3:uid="{00000000-0010-0000-8901-000010000000}" name="16" dataDxfId="835"/>
    <tableColumn id="17" xr3:uid="{00000000-0010-0000-8901-000011000000}" name="17" dataDxfId="834"/>
    <tableColumn id="18" xr3:uid="{00000000-0010-0000-8901-000012000000}" name="18" dataDxfId="833"/>
    <tableColumn id="19" xr3:uid="{00000000-0010-0000-8901-000013000000}" name="19" dataDxfId="832"/>
    <tableColumn id="20" xr3:uid="{00000000-0010-0000-8901-000014000000}" name="20" dataDxfId="831"/>
    <tableColumn id="21" xr3:uid="{00000000-0010-0000-8901-000015000000}" name="21" dataDxfId="830"/>
    <tableColumn id="22" xr3:uid="{00000000-0010-0000-8901-000016000000}" name="22" dataDxfId="829"/>
    <tableColumn id="23" xr3:uid="{00000000-0010-0000-8901-000017000000}" name="23" dataDxfId="828"/>
    <tableColumn id="24" xr3:uid="{00000000-0010-0000-8901-000018000000}" name="24" dataDxfId="827"/>
    <tableColumn id="25" xr3:uid="{00000000-0010-0000-8901-000019000000}" name="25" dataDxfId="826"/>
    <tableColumn id="26" xr3:uid="{00000000-0010-0000-8901-00001A000000}" name="26" dataDxfId="825"/>
    <tableColumn id="27" xr3:uid="{00000000-0010-0000-8901-00001B000000}" name="27" dataDxfId="824"/>
    <tableColumn id="28" xr3:uid="{00000000-0010-0000-8901-00001C000000}" name="28" dataDxfId="823"/>
    <tableColumn id="29" xr3:uid="{00000000-0010-0000-8901-00001D000000}" name="29" dataDxfId="822"/>
    <tableColumn id="30" xr3:uid="{00000000-0010-0000-8901-00001E000000}" name="30" dataDxfId="821"/>
    <tableColumn id="31" xr3:uid="{00000000-0010-0000-8901-00001F000000}" name="31" dataDxfId="820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ela192244396" displayName="Tabela192244396" ref="I151:AM161" totalsRowShown="0" headerRowDxfId="851" dataDxfId="852" headerRowBorderDxfId="8118">
  <autoFilter ref="I151:AM161" xr:uid="{00000000-0009-0000-0100-00008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1-000001000000}" name="1" dataDxfId="883"/>
    <tableColumn id="2" xr3:uid="{00000000-0010-0000-8A01-000002000000}" name="2" dataDxfId="882"/>
    <tableColumn id="3" xr3:uid="{00000000-0010-0000-8A01-000003000000}" name="3" dataDxfId="881"/>
    <tableColumn id="4" xr3:uid="{00000000-0010-0000-8A01-000004000000}" name="4" dataDxfId="880"/>
    <tableColumn id="5" xr3:uid="{00000000-0010-0000-8A01-000005000000}" name="5" dataDxfId="879"/>
    <tableColumn id="6" xr3:uid="{00000000-0010-0000-8A01-000006000000}" name="6" dataDxfId="878"/>
    <tableColumn id="7" xr3:uid="{00000000-0010-0000-8A01-000007000000}" name="7" dataDxfId="877"/>
    <tableColumn id="8" xr3:uid="{00000000-0010-0000-8A01-000008000000}" name="8" dataDxfId="876"/>
    <tableColumn id="9" xr3:uid="{00000000-0010-0000-8A01-000009000000}" name="9" dataDxfId="875"/>
    <tableColumn id="10" xr3:uid="{00000000-0010-0000-8A01-00000A000000}" name="10" dataDxfId="874"/>
    <tableColumn id="11" xr3:uid="{00000000-0010-0000-8A01-00000B000000}" name="11" dataDxfId="873"/>
    <tableColumn id="12" xr3:uid="{00000000-0010-0000-8A01-00000C000000}" name="12" dataDxfId="872"/>
    <tableColumn id="13" xr3:uid="{00000000-0010-0000-8A01-00000D000000}" name="13" dataDxfId="871"/>
    <tableColumn id="14" xr3:uid="{00000000-0010-0000-8A01-00000E000000}" name="14" dataDxfId="870"/>
    <tableColumn id="15" xr3:uid="{00000000-0010-0000-8A01-00000F000000}" name="15" dataDxfId="869"/>
    <tableColumn id="16" xr3:uid="{00000000-0010-0000-8A01-000010000000}" name="16" dataDxfId="868"/>
    <tableColumn id="17" xr3:uid="{00000000-0010-0000-8A01-000011000000}" name="17" dataDxfId="867"/>
    <tableColumn id="18" xr3:uid="{00000000-0010-0000-8A01-000012000000}" name="18" dataDxfId="866"/>
    <tableColumn id="19" xr3:uid="{00000000-0010-0000-8A01-000013000000}" name="19" dataDxfId="865"/>
    <tableColumn id="20" xr3:uid="{00000000-0010-0000-8A01-000014000000}" name="20" dataDxfId="864"/>
    <tableColumn id="21" xr3:uid="{00000000-0010-0000-8A01-000015000000}" name="21" dataDxfId="863"/>
    <tableColumn id="22" xr3:uid="{00000000-0010-0000-8A01-000016000000}" name="22" dataDxfId="862"/>
    <tableColumn id="23" xr3:uid="{00000000-0010-0000-8A01-000017000000}" name="23" dataDxfId="861"/>
    <tableColumn id="24" xr3:uid="{00000000-0010-0000-8A01-000018000000}" name="24" dataDxfId="860"/>
    <tableColumn id="25" xr3:uid="{00000000-0010-0000-8A01-000019000000}" name="25" dataDxfId="859"/>
    <tableColumn id="26" xr3:uid="{00000000-0010-0000-8A01-00001A000000}" name="26" dataDxfId="858"/>
    <tableColumn id="27" xr3:uid="{00000000-0010-0000-8A01-00001B000000}" name="27" dataDxfId="857"/>
    <tableColumn id="28" xr3:uid="{00000000-0010-0000-8A01-00001C000000}" name="28" dataDxfId="856"/>
    <tableColumn id="29" xr3:uid="{00000000-0010-0000-8A01-00001D000000}" name="29" dataDxfId="855"/>
    <tableColumn id="30" xr3:uid="{00000000-0010-0000-8A01-00001E000000}" name="30" dataDxfId="854"/>
    <tableColumn id="31" xr3:uid="{00000000-0010-0000-8A01-00001F000000}" name="31" dataDxfId="853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ela192345397" displayName="Tabela192345397" ref="I211:AM221" totalsRowShown="0" headerRowDxfId="884" dataDxfId="885" headerRowBorderDxfId="8117">
  <autoFilter ref="I211:AM221" xr:uid="{00000000-0009-0000-0100-00008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1-000001000000}" name="1" dataDxfId="916"/>
    <tableColumn id="2" xr3:uid="{00000000-0010-0000-8B01-000002000000}" name="2" dataDxfId="915"/>
    <tableColumn id="3" xr3:uid="{00000000-0010-0000-8B01-000003000000}" name="3" dataDxfId="914"/>
    <tableColumn id="4" xr3:uid="{00000000-0010-0000-8B01-000004000000}" name="4" dataDxfId="913"/>
    <tableColumn id="5" xr3:uid="{00000000-0010-0000-8B01-000005000000}" name="5" dataDxfId="912"/>
    <tableColumn id="6" xr3:uid="{00000000-0010-0000-8B01-000006000000}" name="6" dataDxfId="911"/>
    <tableColumn id="7" xr3:uid="{00000000-0010-0000-8B01-000007000000}" name="7" dataDxfId="910"/>
    <tableColumn id="8" xr3:uid="{00000000-0010-0000-8B01-000008000000}" name="8" dataDxfId="909"/>
    <tableColumn id="9" xr3:uid="{00000000-0010-0000-8B01-000009000000}" name="9" dataDxfId="908"/>
    <tableColumn id="10" xr3:uid="{00000000-0010-0000-8B01-00000A000000}" name="10" dataDxfId="907"/>
    <tableColumn id="11" xr3:uid="{00000000-0010-0000-8B01-00000B000000}" name="11" dataDxfId="906"/>
    <tableColumn id="12" xr3:uid="{00000000-0010-0000-8B01-00000C000000}" name="12" dataDxfId="905"/>
    <tableColumn id="13" xr3:uid="{00000000-0010-0000-8B01-00000D000000}" name="13" dataDxfId="904"/>
    <tableColumn id="14" xr3:uid="{00000000-0010-0000-8B01-00000E000000}" name="14" dataDxfId="903"/>
    <tableColumn id="15" xr3:uid="{00000000-0010-0000-8B01-00000F000000}" name="15" dataDxfId="902"/>
    <tableColumn id="16" xr3:uid="{00000000-0010-0000-8B01-000010000000}" name="16" dataDxfId="901"/>
    <tableColumn id="17" xr3:uid="{00000000-0010-0000-8B01-000011000000}" name="17" dataDxfId="900"/>
    <tableColumn id="18" xr3:uid="{00000000-0010-0000-8B01-000012000000}" name="18" dataDxfId="899"/>
    <tableColumn id="19" xr3:uid="{00000000-0010-0000-8B01-000013000000}" name="19" dataDxfId="898"/>
    <tableColumn id="20" xr3:uid="{00000000-0010-0000-8B01-000014000000}" name="20" dataDxfId="897"/>
    <tableColumn id="21" xr3:uid="{00000000-0010-0000-8B01-000015000000}" name="21" dataDxfId="896"/>
    <tableColumn id="22" xr3:uid="{00000000-0010-0000-8B01-000016000000}" name="22" dataDxfId="895"/>
    <tableColumn id="23" xr3:uid="{00000000-0010-0000-8B01-000017000000}" name="23" dataDxfId="894"/>
    <tableColumn id="24" xr3:uid="{00000000-0010-0000-8B01-000018000000}" name="24" dataDxfId="893"/>
    <tableColumn id="25" xr3:uid="{00000000-0010-0000-8B01-000019000000}" name="25" dataDxfId="892"/>
    <tableColumn id="26" xr3:uid="{00000000-0010-0000-8B01-00001A000000}" name="26" dataDxfId="891"/>
    <tableColumn id="27" xr3:uid="{00000000-0010-0000-8B01-00001B000000}" name="27" dataDxfId="890"/>
    <tableColumn id="28" xr3:uid="{00000000-0010-0000-8B01-00001C000000}" name="28" dataDxfId="889"/>
    <tableColumn id="29" xr3:uid="{00000000-0010-0000-8B01-00001D000000}" name="29" dataDxfId="888"/>
    <tableColumn id="30" xr3:uid="{00000000-0010-0000-8B01-00001E000000}" name="30" dataDxfId="887"/>
    <tableColumn id="31" xr3:uid="{00000000-0010-0000-8B01-00001F000000}" name="31" dataDxfId="886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ela19212446398" displayName="Tabela19212446398" ref="I139:AM149" totalsRowShown="0" headerRowDxfId="917" dataDxfId="918" headerRowBorderDxfId="8116">
  <autoFilter ref="I139:AM149" xr:uid="{00000000-0009-0000-0100-00008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1-000001000000}" name="1" dataDxfId="949"/>
    <tableColumn id="2" xr3:uid="{00000000-0010-0000-8C01-000002000000}" name="2" dataDxfId="948"/>
    <tableColumn id="3" xr3:uid="{00000000-0010-0000-8C01-000003000000}" name="3" dataDxfId="947"/>
    <tableColumn id="4" xr3:uid="{00000000-0010-0000-8C01-000004000000}" name="4" dataDxfId="946"/>
    <tableColumn id="5" xr3:uid="{00000000-0010-0000-8C01-000005000000}" name="5" dataDxfId="945"/>
    <tableColumn id="6" xr3:uid="{00000000-0010-0000-8C01-000006000000}" name="6" dataDxfId="944"/>
    <tableColumn id="7" xr3:uid="{00000000-0010-0000-8C01-000007000000}" name="7" dataDxfId="943"/>
    <tableColumn id="8" xr3:uid="{00000000-0010-0000-8C01-000008000000}" name="8" dataDxfId="942"/>
    <tableColumn id="9" xr3:uid="{00000000-0010-0000-8C01-000009000000}" name="9" dataDxfId="941"/>
    <tableColumn id="10" xr3:uid="{00000000-0010-0000-8C01-00000A000000}" name="10" dataDxfId="940"/>
    <tableColumn id="11" xr3:uid="{00000000-0010-0000-8C01-00000B000000}" name="11" dataDxfId="939"/>
    <tableColumn id="12" xr3:uid="{00000000-0010-0000-8C01-00000C000000}" name="12" dataDxfId="938"/>
    <tableColumn id="13" xr3:uid="{00000000-0010-0000-8C01-00000D000000}" name="13" dataDxfId="937"/>
    <tableColumn id="14" xr3:uid="{00000000-0010-0000-8C01-00000E000000}" name="14" dataDxfId="936"/>
    <tableColumn id="15" xr3:uid="{00000000-0010-0000-8C01-00000F000000}" name="15" dataDxfId="935"/>
    <tableColumn id="16" xr3:uid="{00000000-0010-0000-8C01-000010000000}" name="16" dataDxfId="934"/>
    <tableColumn id="17" xr3:uid="{00000000-0010-0000-8C01-000011000000}" name="17" dataDxfId="933"/>
    <tableColumn id="18" xr3:uid="{00000000-0010-0000-8C01-000012000000}" name="18" dataDxfId="932"/>
    <tableColumn id="19" xr3:uid="{00000000-0010-0000-8C01-000013000000}" name="19" dataDxfId="931"/>
    <tableColumn id="20" xr3:uid="{00000000-0010-0000-8C01-000014000000}" name="20" dataDxfId="930"/>
    <tableColumn id="21" xr3:uid="{00000000-0010-0000-8C01-000015000000}" name="21" dataDxfId="929"/>
    <tableColumn id="22" xr3:uid="{00000000-0010-0000-8C01-000016000000}" name="22" dataDxfId="928"/>
    <tableColumn id="23" xr3:uid="{00000000-0010-0000-8C01-000017000000}" name="23" dataDxfId="927"/>
    <tableColumn id="24" xr3:uid="{00000000-0010-0000-8C01-000018000000}" name="24" dataDxfId="926"/>
    <tableColumn id="25" xr3:uid="{00000000-0010-0000-8C01-000019000000}" name="25" dataDxfId="925"/>
    <tableColumn id="26" xr3:uid="{00000000-0010-0000-8C01-00001A000000}" name="26" dataDxfId="924"/>
    <tableColumn id="27" xr3:uid="{00000000-0010-0000-8C01-00001B000000}" name="27" dataDxfId="923"/>
    <tableColumn id="28" xr3:uid="{00000000-0010-0000-8C01-00001C000000}" name="28" dataDxfId="922"/>
    <tableColumn id="29" xr3:uid="{00000000-0010-0000-8C01-00001D000000}" name="29" dataDxfId="921"/>
    <tableColumn id="30" xr3:uid="{00000000-0010-0000-8C01-00001E000000}" name="30" dataDxfId="920"/>
    <tableColumn id="31" xr3:uid="{00000000-0010-0000-8C01-00001F000000}" name="31" dataDxfId="919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ela19212547399" displayName="Tabela19212547399" ref="I127:AM137" totalsRowShown="0" headerRowDxfId="950" dataDxfId="951" headerRowBorderDxfId="8115">
  <autoFilter ref="I127:AM137" xr:uid="{00000000-0009-0000-0100-00008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1-000001000000}" name="1" dataDxfId="982"/>
    <tableColumn id="2" xr3:uid="{00000000-0010-0000-8D01-000002000000}" name="2" dataDxfId="981"/>
    <tableColumn id="3" xr3:uid="{00000000-0010-0000-8D01-000003000000}" name="3" dataDxfId="980"/>
    <tableColumn id="4" xr3:uid="{00000000-0010-0000-8D01-000004000000}" name="4" dataDxfId="979"/>
    <tableColumn id="5" xr3:uid="{00000000-0010-0000-8D01-000005000000}" name="5" dataDxfId="978"/>
    <tableColumn id="6" xr3:uid="{00000000-0010-0000-8D01-000006000000}" name="6" dataDxfId="977"/>
    <tableColumn id="7" xr3:uid="{00000000-0010-0000-8D01-000007000000}" name="7" dataDxfId="976"/>
    <tableColumn id="8" xr3:uid="{00000000-0010-0000-8D01-000008000000}" name="8" dataDxfId="975"/>
    <tableColumn id="9" xr3:uid="{00000000-0010-0000-8D01-000009000000}" name="9" dataDxfId="974"/>
    <tableColumn id="10" xr3:uid="{00000000-0010-0000-8D01-00000A000000}" name="10" dataDxfId="973"/>
    <tableColumn id="11" xr3:uid="{00000000-0010-0000-8D01-00000B000000}" name="11" dataDxfId="972"/>
    <tableColumn id="12" xr3:uid="{00000000-0010-0000-8D01-00000C000000}" name="12" dataDxfId="971"/>
    <tableColumn id="13" xr3:uid="{00000000-0010-0000-8D01-00000D000000}" name="13" dataDxfId="970"/>
    <tableColumn id="14" xr3:uid="{00000000-0010-0000-8D01-00000E000000}" name="14" dataDxfId="969"/>
    <tableColumn id="15" xr3:uid="{00000000-0010-0000-8D01-00000F000000}" name="15" dataDxfId="968"/>
    <tableColumn id="16" xr3:uid="{00000000-0010-0000-8D01-000010000000}" name="16" dataDxfId="967"/>
    <tableColumn id="17" xr3:uid="{00000000-0010-0000-8D01-000011000000}" name="17" dataDxfId="966"/>
    <tableColumn id="18" xr3:uid="{00000000-0010-0000-8D01-000012000000}" name="18" dataDxfId="965"/>
    <tableColumn id="19" xr3:uid="{00000000-0010-0000-8D01-000013000000}" name="19" dataDxfId="964"/>
    <tableColumn id="20" xr3:uid="{00000000-0010-0000-8D01-000014000000}" name="20" dataDxfId="963"/>
    <tableColumn id="21" xr3:uid="{00000000-0010-0000-8D01-000015000000}" name="21" dataDxfId="962"/>
    <tableColumn id="22" xr3:uid="{00000000-0010-0000-8D01-000016000000}" name="22" dataDxfId="961"/>
    <tableColumn id="23" xr3:uid="{00000000-0010-0000-8D01-000017000000}" name="23" dataDxfId="960"/>
    <tableColumn id="24" xr3:uid="{00000000-0010-0000-8D01-000018000000}" name="24" dataDxfId="959"/>
    <tableColumn id="25" xr3:uid="{00000000-0010-0000-8D01-000019000000}" name="25" dataDxfId="958"/>
    <tableColumn id="26" xr3:uid="{00000000-0010-0000-8D01-00001A000000}" name="26" dataDxfId="957"/>
    <tableColumn id="27" xr3:uid="{00000000-0010-0000-8D01-00001B000000}" name="27" dataDxfId="956"/>
    <tableColumn id="28" xr3:uid="{00000000-0010-0000-8D01-00001C000000}" name="28" dataDxfId="955"/>
    <tableColumn id="29" xr3:uid="{00000000-0010-0000-8D01-00001D000000}" name="29" dataDxfId="954"/>
    <tableColumn id="30" xr3:uid="{00000000-0010-0000-8D01-00001E000000}" name="30" dataDxfId="953"/>
    <tableColumn id="31" xr3:uid="{00000000-0010-0000-8D01-00001F000000}" name="31" dataDxfId="952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ela2548400" displayName="Tabela2548400" ref="I163:AM173" totalsRowShown="0" headerRowDxfId="983" dataDxfId="984">
  <autoFilter ref="I163:AM173" xr:uid="{00000000-0009-0000-0100-00008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1-000001000000}" name="1" dataDxfId="1015"/>
    <tableColumn id="2" xr3:uid="{00000000-0010-0000-8E01-000002000000}" name="2" dataDxfId="1014"/>
    <tableColumn id="3" xr3:uid="{00000000-0010-0000-8E01-000003000000}" name="3" dataDxfId="1013"/>
    <tableColumn id="4" xr3:uid="{00000000-0010-0000-8E01-000004000000}" name="4" dataDxfId="1012"/>
    <tableColumn id="5" xr3:uid="{00000000-0010-0000-8E01-000005000000}" name="5" dataDxfId="1011"/>
    <tableColumn id="6" xr3:uid="{00000000-0010-0000-8E01-000006000000}" name="6" dataDxfId="1010"/>
    <tableColumn id="7" xr3:uid="{00000000-0010-0000-8E01-000007000000}" name="7" dataDxfId="1009"/>
    <tableColumn id="8" xr3:uid="{00000000-0010-0000-8E01-000008000000}" name="8" dataDxfId="1008"/>
    <tableColumn id="9" xr3:uid="{00000000-0010-0000-8E01-000009000000}" name="9" dataDxfId="1007"/>
    <tableColumn id="10" xr3:uid="{00000000-0010-0000-8E01-00000A000000}" name="10" dataDxfId="1006"/>
    <tableColumn id="11" xr3:uid="{00000000-0010-0000-8E01-00000B000000}" name="11" dataDxfId="1005"/>
    <tableColumn id="12" xr3:uid="{00000000-0010-0000-8E01-00000C000000}" name="12" dataDxfId="1004"/>
    <tableColumn id="13" xr3:uid="{00000000-0010-0000-8E01-00000D000000}" name="13" dataDxfId="1003"/>
    <tableColumn id="14" xr3:uid="{00000000-0010-0000-8E01-00000E000000}" name="14" dataDxfId="1002"/>
    <tableColumn id="15" xr3:uid="{00000000-0010-0000-8E01-00000F000000}" name="15" dataDxfId="1001"/>
    <tableColumn id="16" xr3:uid="{00000000-0010-0000-8E01-000010000000}" name="16" dataDxfId="1000"/>
    <tableColumn id="17" xr3:uid="{00000000-0010-0000-8E01-000011000000}" name="17" dataDxfId="999"/>
    <tableColumn id="18" xr3:uid="{00000000-0010-0000-8E01-000012000000}" name="18" dataDxfId="998"/>
    <tableColumn id="19" xr3:uid="{00000000-0010-0000-8E01-000013000000}" name="19" dataDxfId="997"/>
    <tableColumn id="20" xr3:uid="{00000000-0010-0000-8E01-000014000000}" name="20" dataDxfId="996"/>
    <tableColumn id="21" xr3:uid="{00000000-0010-0000-8E01-000015000000}" name="21" dataDxfId="995"/>
    <tableColumn id="22" xr3:uid="{00000000-0010-0000-8E01-000016000000}" name="22" dataDxfId="994"/>
    <tableColumn id="23" xr3:uid="{00000000-0010-0000-8E01-000017000000}" name="23" dataDxfId="993"/>
    <tableColumn id="24" xr3:uid="{00000000-0010-0000-8E01-000018000000}" name="24" dataDxfId="992"/>
    <tableColumn id="25" xr3:uid="{00000000-0010-0000-8E01-000019000000}" name="25" dataDxfId="991"/>
    <tableColumn id="26" xr3:uid="{00000000-0010-0000-8E01-00001A000000}" name="26" dataDxfId="990"/>
    <tableColumn id="27" xr3:uid="{00000000-0010-0000-8E01-00001B000000}" name="27" dataDxfId="989"/>
    <tableColumn id="28" xr3:uid="{00000000-0010-0000-8E01-00001C000000}" name="28" dataDxfId="988"/>
    <tableColumn id="29" xr3:uid="{00000000-0010-0000-8E01-00001D000000}" name="29" dataDxfId="987"/>
    <tableColumn id="30" xr3:uid="{00000000-0010-0000-8E01-00001E000000}" name="30" dataDxfId="986"/>
    <tableColumn id="31" xr3:uid="{00000000-0010-0000-8E01-00001F000000}" name="31" dataDxfId="985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AC3A0F72-784B-2349-9E44-D98DBD40B422}" name="Tabela718354461" displayName="Tabela718354461" ref="B12:C42" headerRowCount="0" totalsRowShown="0" headerRowDxfId="8851" dataDxfId="8850">
  <tableColumns count="2">
    <tableColumn id="1" xr3:uid="{8BCE6C1C-824F-DA4E-A9AE-9393546938E7}" name="Kolumna1" dataDxfId="8849"/>
    <tableColumn id="2" xr3:uid="{1598B2A7-7030-D94D-B2B0-80B846B492E9}" name="Kolumna2" headerRowDxfId="8848" dataDxfId="8847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ela2649401" displayName="Tabela2649401" ref="I175:AM185" totalsRowShown="0" headerRowDxfId="1016" dataDxfId="1017" headerRowBorderDxfId="8114">
  <autoFilter ref="I175:AM185" xr:uid="{00000000-0009-0000-0100-00009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1-000001000000}" name="1" dataDxfId="1048"/>
    <tableColumn id="2" xr3:uid="{00000000-0010-0000-8F01-000002000000}" name="2" dataDxfId="1047"/>
    <tableColumn id="3" xr3:uid="{00000000-0010-0000-8F01-000003000000}" name="3" dataDxfId="1046"/>
    <tableColumn id="4" xr3:uid="{00000000-0010-0000-8F01-000004000000}" name="4" dataDxfId="1045"/>
    <tableColumn id="5" xr3:uid="{00000000-0010-0000-8F01-000005000000}" name="5" dataDxfId="1044"/>
    <tableColumn id="6" xr3:uid="{00000000-0010-0000-8F01-000006000000}" name="6" dataDxfId="1043"/>
    <tableColumn id="7" xr3:uid="{00000000-0010-0000-8F01-000007000000}" name="7" dataDxfId="1042"/>
    <tableColumn id="8" xr3:uid="{00000000-0010-0000-8F01-000008000000}" name="8" dataDxfId="1041"/>
    <tableColumn id="9" xr3:uid="{00000000-0010-0000-8F01-000009000000}" name="9" dataDxfId="1040"/>
    <tableColumn id="10" xr3:uid="{00000000-0010-0000-8F01-00000A000000}" name="10" dataDxfId="1039"/>
    <tableColumn id="11" xr3:uid="{00000000-0010-0000-8F01-00000B000000}" name="11" dataDxfId="1038"/>
    <tableColumn id="12" xr3:uid="{00000000-0010-0000-8F01-00000C000000}" name="12" dataDxfId="1037"/>
    <tableColumn id="13" xr3:uid="{00000000-0010-0000-8F01-00000D000000}" name="13" dataDxfId="1036"/>
    <tableColumn id="14" xr3:uid="{00000000-0010-0000-8F01-00000E000000}" name="14" dataDxfId="1035"/>
    <tableColumn id="15" xr3:uid="{00000000-0010-0000-8F01-00000F000000}" name="15" dataDxfId="1034"/>
    <tableColumn id="16" xr3:uid="{00000000-0010-0000-8F01-000010000000}" name="16" dataDxfId="1033"/>
    <tableColumn id="17" xr3:uid="{00000000-0010-0000-8F01-000011000000}" name="17" dataDxfId="1032"/>
    <tableColumn id="18" xr3:uid="{00000000-0010-0000-8F01-000012000000}" name="18" dataDxfId="1031"/>
    <tableColumn id="19" xr3:uid="{00000000-0010-0000-8F01-000013000000}" name="19" dataDxfId="1030"/>
    <tableColumn id="20" xr3:uid="{00000000-0010-0000-8F01-000014000000}" name="20" dataDxfId="1029"/>
    <tableColumn id="21" xr3:uid="{00000000-0010-0000-8F01-000015000000}" name="21" dataDxfId="1028"/>
    <tableColumn id="22" xr3:uid="{00000000-0010-0000-8F01-000016000000}" name="22" dataDxfId="1027"/>
    <tableColumn id="23" xr3:uid="{00000000-0010-0000-8F01-000017000000}" name="23" dataDxfId="1026"/>
    <tableColumn id="24" xr3:uid="{00000000-0010-0000-8F01-000018000000}" name="24" dataDxfId="1025"/>
    <tableColumn id="25" xr3:uid="{00000000-0010-0000-8F01-000019000000}" name="25" dataDxfId="1024"/>
    <tableColumn id="26" xr3:uid="{00000000-0010-0000-8F01-00001A000000}" name="26" dataDxfId="1023"/>
    <tableColumn id="27" xr3:uid="{00000000-0010-0000-8F01-00001B000000}" name="27" dataDxfId="1022"/>
    <tableColumn id="28" xr3:uid="{00000000-0010-0000-8F01-00001C000000}" name="28" dataDxfId="1021"/>
    <tableColumn id="29" xr3:uid="{00000000-0010-0000-8F01-00001D000000}" name="29" dataDxfId="1020"/>
    <tableColumn id="30" xr3:uid="{00000000-0010-0000-8F01-00001E000000}" name="30" dataDxfId="1019"/>
    <tableColumn id="31" xr3:uid="{00000000-0010-0000-8F01-00001F000000}" name="31" dataDxfId="1018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ela2750402" displayName="Tabela2750402" ref="I187:AM197" totalsRowShown="0" headerRowDxfId="1049" dataDxfId="1050">
  <autoFilter ref="I187:AM197" xr:uid="{00000000-0009-0000-0100-00009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1-000001000000}" name="1" dataDxfId="1081"/>
    <tableColumn id="2" xr3:uid="{00000000-0010-0000-9001-000002000000}" name="2" dataDxfId="1080"/>
    <tableColumn id="3" xr3:uid="{00000000-0010-0000-9001-000003000000}" name="3" dataDxfId="1079"/>
    <tableColumn id="4" xr3:uid="{00000000-0010-0000-9001-000004000000}" name="4" dataDxfId="1078"/>
    <tableColumn id="5" xr3:uid="{00000000-0010-0000-9001-000005000000}" name="5" dataDxfId="1077"/>
    <tableColumn id="6" xr3:uid="{00000000-0010-0000-9001-000006000000}" name="6" dataDxfId="1076"/>
    <tableColumn id="7" xr3:uid="{00000000-0010-0000-9001-000007000000}" name="7" dataDxfId="1075"/>
    <tableColumn id="8" xr3:uid="{00000000-0010-0000-9001-000008000000}" name="8" dataDxfId="1074"/>
    <tableColumn id="9" xr3:uid="{00000000-0010-0000-9001-000009000000}" name="9" dataDxfId="1073"/>
    <tableColumn id="10" xr3:uid="{00000000-0010-0000-9001-00000A000000}" name="10" dataDxfId="1072"/>
    <tableColumn id="11" xr3:uid="{00000000-0010-0000-9001-00000B000000}" name="11" dataDxfId="1071"/>
    <tableColumn id="12" xr3:uid="{00000000-0010-0000-9001-00000C000000}" name="12" dataDxfId="1070"/>
    <tableColumn id="13" xr3:uid="{00000000-0010-0000-9001-00000D000000}" name="13" dataDxfId="1069"/>
    <tableColumn id="14" xr3:uid="{00000000-0010-0000-9001-00000E000000}" name="14" dataDxfId="1068"/>
    <tableColumn id="15" xr3:uid="{00000000-0010-0000-9001-00000F000000}" name="15" dataDxfId="1067"/>
    <tableColumn id="16" xr3:uid="{00000000-0010-0000-9001-000010000000}" name="16" dataDxfId="1066"/>
    <tableColumn id="17" xr3:uid="{00000000-0010-0000-9001-000011000000}" name="17" dataDxfId="1065"/>
    <tableColumn id="18" xr3:uid="{00000000-0010-0000-9001-000012000000}" name="18" dataDxfId="1064"/>
    <tableColumn id="19" xr3:uid="{00000000-0010-0000-9001-000013000000}" name="19" dataDxfId="1063"/>
    <tableColumn id="20" xr3:uid="{00000000-0010-0000-9001-000014000000}" name="20" dataDxfId="1062"/>
    <tableColumn id="21" xr3:uid="{00000000-0010-0000-9001-000015000000}" name="21" dataDxfId="1061"/>
    <tableColumn id="22" xr3:uid="{00000000-0010-0000-9001-000016000000}" name="22" dataDxfId="1060"/>
    <tableColumn id="23" xr3:uid="{00000000-0010-0000-9001-000017000000}" name="23" dataDxfId="1059"/>
    <tableColumn id="24" xr3:uid="{00000000-0010-0000-9001-000018000000}" name="24" dataDxfId="1058"/>
    <tableColumn id="25" xr3:uid="{00000000-0010-0000-9001-000019000000}" name="25" dataDxfId="1057"/>
    <tableColumn id="26" xr3:uid="{00000000-0010-0000-9001-00001A000000}" name="26" dataDxfId="1056"/>
    <tableColumn id="27" xr3:uid="{00000000-0010-0000-9001-00001B000000}" name="27" dataDxfId="1055"/>
    <tableColumn id="28" xr3:uid="{00000000-0010-0000-9001-00001C000000}" name="28" dataDxfId="1054"/>
    <tableColumn id="29" xr3:uid="{00000000-0010-0000-9001-00001D000000}" name="29" dataDxfId="1053"/>
    <tableColumn id="30" xr3:uid="{00000000-0010-0000-9001-00001E000000}" name="30" dataDxfId="1052"/>
    <tableColumn id="31" xr3:uid="{00000000-0010-0000-9001-00001F000000}" name="31" dataDxfId="1051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ela2851403" displayName="Tabela2851403" ref="I199:AM209" totalsRowShown="0" headerRowDxfId="1082" dataDxfId="1083" headerRowBorderDxfId="8113">
  <autoFilter ref="I199:AM209" xr:uid="{00000000-0009-0000-0100-00009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1-000001000000}" name="1" dataDxfId="1114"/>
    <tableColumn id="2" xr3:uid="{00000000-0010-0000-9101-000002000000}" name="2" dataDxfId="1113"/>
    <tableColumn id="3" xr3:uid="{00000000-0010-0000-9101-000003000000}" name="3" dataDxfId="1112"/>
    <tableColumn id="4" xr3:uid="{00000000-0010-0000-9101-000004000000}" name="4" dataDxfId="1111"/>
    <tableColumn id="5" xr3:uid="{00000000-0010-0000-9101-000005000000}" name="5" dataDxfId="1110"/>
    <tableColumn id="6" xr3:uid="{00000000-0010-0000-9101-000006000000}" name="6" dataDxfId="1109"/>
    <tableColumn id="7" xr3:uid="{00000000-0010-0000-9101-000007000000}" name="7" dataDxfId="1108"/>
    <tableColumn id="8" xr3:uid="{00000000-0010-0000-9101-000008000000}" name="8" dataDxfId="1107"/>
    <tableColumn id="9" xr3:uid="{00000000-0010-0000-9101-000009000000}" name="9" dataDxfId="1106"/>
    <tableColumn id="10" xr3:uid="{00000000-0010-0000-9101-00000A000000}" name="10" dataDxfId="1105"/>
    <tableColumn id="11" xr3:uid="{00000000-0010-0000-9101-00000B000000}" name="11" dataDxfId="1104"/>
    <tableColumn id="12" xr3:uid="{00000000-0010-0000-9101-00000C000000}" name="12" dataDxfId="1103"/>
    <tableColumn id="13" xr3:uid="{00000000-0010-0000-9101-00000D000000}" name="13" dataDxfId="1102"/>
    <tableColumn id="14" xr3:uid="{00000000-0010-0000-9101-00000E000000}" name="14" dataDxfId="1101"/>
    <tableColumn id="15" xr3:uid="{00000000-0010-0000-9101-00000F000000}" name="15" dataDxfId="1100"/>
    <tableColumn id="16" xr3:uid="{00000000-0010-0000-9101-000010000000}" name="16" dataDxfId="1099"/>
    <tableColumn id="17" xr3:uid="{00000000-0010-0000-9101-000011000000}" name="17" dataDxfId="1098"/>
    <tableColumn id="18" xr3:uid="{00000000-0010-0000-9101-000012000000}" name="18" dataDxfId="1097"/>
    <tableColumn id="19" xr3:uid="{00000000-0010-0000-9101-000013000000}" name="19" dataDxfId="1096"/>
    <tableColumn id="20" xr3:uid="{00000000-0010-0000-9101-000014000000}" name="20" dataDxfId="1095"/>
    <tableColumn id="21" xr3:uid="{00000000-0010-0000-9101-000015000000}" name="21" dataDxfId="1094"/>
    <tableColumn id="22" xr3:uid="{00000000-0010-0000-9101-000016000000}" name="22" dataDxfId="1093"/>
    <tableColumn id="23" xr3:uid="{00000000-0010-0000-9101-000017000000}" name="23" dataDxfId="1092"/>
    <tableColumn id="24" xr3:uid="{00000000-0010-0000-9101-000018000000}" name="24" dataDxfId="1091"/>
    <tableColumn id="25" xr3:uid="{00000000-0010-0000-9101-000019000000}" name="25" dataDxfId="1090"/>
    <tableColumn id="26" xr3:uid="{00000000-0010-0000-9101-00001A000000}" name="26" dataDxfId="1089"/>
    <tableColumn id="27" xr3:uid="{00000000-0010-0000-9101-00001B000000}" name="27" dataDxfId="1088"/>
    <tableColumn id="28" xr3:uid="{00000000-0010-0000-9101-00001C000000}" name="28" dataDxfId="1087"/>
    <tableColumn id="29" xr3:uid="{00000000-0010-0000-9101-00001D000000}" name="29" dataDxfId="1086"/>
    <tableColumn id="30" xr3:uid="{00000000-0010-0000-9101-00001E000000}" name="30" dataDxfId="1085"/>
    <tableColumn id="31" xr3:uid="{00000000-0010-0000-9101-00001F000000}" name="31" dataDxfId="1084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ela164058404" displayName="Tabela164058404" ref="B224:G233" headerRowCount="0" totalsRowShown="0">
  <tableColumns count="6">
    <tableColumn id="1" xr3:uid="{00000000-0010-0000-9201-000001000000}" name="Kolumna1" dataDxfId="1120">
      <calculatedColumnFormula>'Wzorzec kategorii'!B180</calculatedColumnFormula>
    </tableColumn>
    <tableColumn id="2" xr3:uid="{00000000-0010-0000-9201-000002000000}" name="Kolumna2" dataDxfId="1119" dataCellStyle="Walutowy"/>
    <tableColumn id="3" xr3:uid="{00000000-0010-0000-9201-000003000000}" name="Kolumna3" dataDxfId="1118" dataCellStyle="Walutowy">
      <calculatedColumnFormula>SUM(Tabela19234559405[#This Row])</calculatedColumnFormula>
    </tableColumn>
    <tableColumn id="4" xr3:uid="{00000000-0010-0000-9201-000004000000}" name="Kolumna4" dataDxfId="1117" dataCellStyle="Walutowy">
      <calculatedColumnFormula>C224-D224</calculatedColumnFormula>
    </tableColumn>
    <tableColumn id="5" xr3:uid="{00000000-0010-0000-9201-000005000000}" name="Kolumna5" dataDxfId="1116" dataCellStyle="Procentowy">
      <calculatedColumnFormula>IFERROR(D224/C224,"")</calculatedColumnFormula>
    </tableColumn>
    <tableColumn id="6" xr3:uid="{00000000-0010-0000-9201-000006000000}" name="Kolumna6" dataDxfId="1115" dataCellStyle="Walutowy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ela19234559405" displayName="Tabela19234559405" ref="I223:AM233" totalsRowShown="0" headerRowDxfId="1121" dataDxfId="1122" headerRowBorderDxfId="8112">
  <autoFilter ref="I223:AM233" xr:uid="{00000000-0009-0000-0100-00009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1-000001000000}" name="1" dataDxfId="1153"/>
    <tableColumn id="2" xr3:uid="{00000000-0010-0000-9301-000002000000}" name="2" dataDxfId="1152"/>
    <tableColumn id="3" xr3:uid="{00000000-0010-0000-9301-000003000000}" name="3" dataDxfId="1151"/>
    <tableColumn id="4" xr3:uid="{00000000-0010-0000-9301-000004000000}" name="4" dataDxfId="1150"/>
    <tableColumn id="5" xr3:uid="{00000000-0010-0000-9301-000005000000}" name="5" dataDxfId="1149"/>
    <tableColumn id="6" xr3:uid="{00000000-0010-0000-9301-000006000000}" name="6" dataDxfId="1148"/>
    <tableColumn id="7" xr3:uid="{00000000-0010-0000-9301-000007000000}" name="7" dataDxfId="1147"/>
    <tableColumn id="8" xr3:uid="{00000000-0010-0000-9301-000008000000}" name="8" dataDxfId="1146"/>
    <tableColumn id="9" xr3:uid="{00000000-0010-0000-9301-000009000000}" name="9" dataDxfId="1145"/>
    <tableColumn id="10" xr3:uid="{00000000-0010-0000-9301-00000A000000}" name="10" dataDxfId="1144"/>
    <tableColumn id="11" xr3:uid="{00000000-0010-0000-9301-00000B000000}" name="11" dataDxfId="1143"/>
    <tableColumn id="12" xr3:uid="{00000000-0010-0000-9301-00000C000000}" name="12" dataDxfId="1142"/>
    <tableColumn id="13" xr3:uid="{00000000-0010-0000-9301-00000D000000}" name="13" dataDxfId="1141"/>
    <tableColumn id="14" xr3:uid="{00000000-0010-0000-9301-00000E000000}" name="14" dataDxfId="1140"/>
    <tableColumn id="15" xr3:uid="{00000000-0010-0000-9301-00000F000000}" name="15" dataDxfId="1139"/>
    <tableColumn id="16" xr3:uid="{00000000-0010-0000-9301-000010000000}" name="16" dataDxfId="1138"/>
    <tableColumn id="17" xr3:uid="{00000000-0010-0000-9301-000011000000}" name="17" dataDxfId="1137"/>
    <tableColumn id="18" xr3:uid="{00000000-0010-0000-9301-000012000000}" name="18" dataDxfId="1136"/>
    <tableColumn id="19" xr3:uid="{00000000-0010-0000-9301-000013000000}" name="19" dataDxfId="1135"/>
    <tableColumn id="20" xr3:uid="{00000000-0010-0000-9301-000014000000}" name="20" dataDxfId="1134"/>
    <tableColumn id="21" xr3:uid="{00000000-0010-0000-9301-000015000000}" name="21" dataDxfId="1133"/>
    <tableColumn id="22" xr3:uid="{00000000-0010-0000-9301-000016000000}" name="22" dataDxfId="1132"/>
    <tableColumn id="23" xr3:uid="{00000000-0010-0000-9301-000017000000}" name="23" dataDxfId="1131"/>
    <tableColumn id="24" xr3:uid="{00000000-0010-0000-9301-000018000000}" name="24" dataDxfId="1130"/>
    <tableColumn id="25" xr3:uid="{00000000-0010-0000-9301-000019000000}" name="25" dataDxfId="1129"/>
    <tableColumn id="26" xr3:uid="{00000000-0010-0000-9301-00001A000000}" name="26" dataDxfId="1128"/>
    <tableColumn id="27" xr3:uid="{00000000-0010-0000-9301-00001B000000}" name="27" dataDxfId="1127"/>
    <tableColumn id="28" xr3:uid="{00000000-0010-0000-9301-00001C000000}" name="28" dataDxfId="1126"/>
    <tableColumn id="29" xr3:uid="{00000000-0010-0000-9301-00001D000000}" name="29" dataDxfId="1125"/>
    <tableColumn id="30" xr3:uid="{00000000-0010-0000-9301-00001E000000}" name="30" dataDxfId="1124"/>
    <tableColumn id="31" xr3:uid="{00000000-0010-0000-9301-00001F000000}" name="31" dataDxfId="1123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ela16405860406" displayName="Tabela16405860406" ref="B236:G245" headerRowCount="0" totalsRowShown="0">
  <tableColumns count="6">
    <tableColumn id="1" xr3:uid="{00000000-0010-0000-9401-000001000000}" name="Kolumna1" dataDxfId="1159">
      <calculatedColumnFormula>'Wzorzec kategorii'!B192</calculatedColumnFormula>
    </tableColumn>
    <tableColumn id="2" xr3:uid="{00000000-0010-0000-9401-000002000000}" name="Kolumna2" dataDxfId="1158" dataCellStyle="Walutowy"/>
    <tableColumn id="3" xr3:uid="{00000000-0010-0000-9401-000003000000}" name="Kolumna3" dataDxfId="1157" dataCellStyle="Walutowy">
      <calculatedColumnFormula>SUM(Tabela1923455962408[#This Row])</calculatedColumnFormula>
    </tableColumn>
    <tableColumn id="4" xr3:uid="{00000000-0010-0000-9401-000004000000}" name="Kolumna4" dataDxfId="1156" dataCellStyle="Walutowy">
      <calculatedColumnFormula>C236-D236</calculatedColumnFormula>
    </tableColumn>
    <tableColumn id="5" xr3:uid="{00000000-0010-0000-9401-000005000000}" name="Kolumna5" dataDxfId="1155" dataCellStyle="Procentowy">
      <calculatedColumnFormula>IFERROR(D236/C236,"")</calculatedColumnFormula>
    </tableColumn>
    <tableColumn id="6" xr3:uid="{00000000-0010-0000-9401-000006000000}" name="Kolumna6" dataDxfId="1154" dataCellStyle="Walutowy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ela1640586061407" displayName="Tabela1640586061407" ref="B248:G257" headerRowCount="0" totalsRowShown="0">
  <tableColumns count="6">
    <tableColumn id="1" xr3:uid="{00000000-0010-0000-9501-000001000000}" name="Kolumna1" dataDxfId="1165">
      <calculatedColumnFormula>'Wzorzec kategorii'!B204</calculatedColumnFormula>
    </tableColumn>
    <tableColumn id="2" xr3:uid="{00000000-0010-0000-9501-000002000000}" name="Kolumna2" dataDxfId="1164" dataCellStyle="Walutowy"/>
    <tableColumn id="3" xr3:uid="{00000000-0010-0000-9501-000003000000}" name="Kolumna3" dataDxfId="1163" dataCellStyle="Walutowy">
      <calculatedColumnFormula>SUM(Tabela1923455963409[#This Row])</calculatedColumnFormula>
    </tableColumn>
    <tableColumn id="4" xr3:uid="{00000000-0010-0000-9501-000004000000}" name="Kolumna4" dataDxfId="1162" dataCellStyle="Walutowy">
      <calculatedColumnFormula>C248-D248</calculatedColumnFormula>
    </tableColumn>
    <tableColumn id="5" xr3:uid="{00000000-0010-0000-9501-000005000000}" name="Kolumna5" dataDxfId="1161" dataCellStyle="Procentowy">
      <calculatedColumnFormula>IFERROR(D248/C248,"")</calculatedColumnFormula>
    </tableColumn>
    <tableColumn id="6" xr3:uid="{00000000-0010-0000-9501-000006000000}" name="Kolumna6" dataDxfId="1160" dataCellStyle="Walutowy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ela1923455962408" displayName="Tabela1923455962408" ref="I235:AM245" totalsRowShown="0" headerRowDxfId="1166" dataDxfId="1167" headerRowBorderDxfId="8111">
  <autoFilter ref="I235:AM245" xr:uid="{00000000-0009-0000-0100-00009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1-000001000000}" name="1" dataDxfId="1198"/>
    <tableColumn id="2" xr3:uid="{00000000-0010-0000-9601-000002000000}" name="2" dataDxfId="1197"/>
    <tableColumn id="3" xr3:uid="{00000000-0010-0000-9601-000003000000}" name="3" dataDxfId="1196"/>
    <tableColumn id="4" xr3:uid="{00000000-0010-0000-9601-000004000000}" name="4" dataDxfId="1195"/>
    <tableColumn id="5" xr3:uid="{00000000-0010-0000-9601-000005000000}" name="5" dataDxfId="1194"/>
    <tableColumn id="6" xr3:uid="{00000000-0010-0000-9601-000006000000}" name="6" dataDxfId="1193"/>
    <tableColumn id="7" xr3:uid="{00000000-0010-0000-9601-000007000000}" name="7" dataDxfId="1192"/>
    <tableColumn id="8" xr3:uid="{00000000-0010-0000-9601-000008000000}" name="8" dataDxfId="1191"/>
    <tableColumn id="9" xr3:uid="{00000000-0010-0000-9601-000009000000}" name="9" dataDxfId="1190"/>
    <tableColumn id="10" xr3:uid="{00000000-0010-0000-9601-00000A000000}" name="10" dataDxfId="1189"/>
    <tableColumn id="11" xr3:uid="{00000000-0010-0000-9601-00000B000000}" name="11" dataDxfId="1188"/>
    <tableColumn id="12" xr3:uid="{00000000-0010-0000-9601-00000C000000}" name="12" dataDxfId="1187"/>
    <tableColumn id="13" xr3:uid="{00000000-0010-0000-9601-00000D000000}" name="13" dataDxfId="1186"/>
    <tableColumn id="14" xr3:uid="{00000000-0010-0000-9601-00000E000000}" name="14" dataDxfId="1185"/>
    <tableColumn id="15" xr3:uid="{00000000-0010-0000-9601-00000F000000}" name="15" dataDxfId="1184"/>
    <tableColumn id="16" xr3:uid="{00000000-0010-0000-9601-000010000000}" name="16" dataDxfId="1183"/>
    <tableColumn id="17" xr3:uid="{00000000-0010-0000-9601-000011000000}" name="17" dataDxfId="1182"/>
    <tableColumn id="18" xr3:uid="{00000000-0010-0000-9601-000012000000}" name="18" dataDxfId="1181"/>
    <tableColumn id="19" xr3:uid="{00000000-0010-0000-9601-000013000000}" name="19" dataDxfId="1180"/>
    <tableColumn id="20" xr3:uid="{00000000-0010-0000-9601-000014000000}" name="20" dataDxfId="1179"/>
    <tableColumn id="21" xr3:uid="{00000000-0010-0000-9601-000015000000}" name="21" dataDxfId="1178"/>
    <tableColumn id="22" xr3:uid="{00000000-0010-0000-9601-000016000000}" name="22" dataDxfId="1177"/>
    <tableColumn id="23" xr3:uid="{00000000-0010-0000-9601-000017000000}" name="23" dataDxfId="1176"/>
    <tableColumn id="24" xr3:uid="{00000000-0010-0000-9601-000018000000}" name="24" dataDxfId="1175"/>
    <tableColumn id="25" xr3:uid="{00000000-0010-0000-9601-000019000000}" name="25" dataDxfId="1174"/>
    <tableColumn id="26" xr3:uid="{00000000-0010-0000-9601-00001A000000}" name="26" dataDxfId="1173"/>
    <tableColumn id="27" xr3:uid="{00000000-0010-0000-9601-00001B000000}" name="27" dataDxfId="1172"/>
    <tableColumn id="28" xr3:uid="{00000000-0010-0000-9601-00001C000000}" name="28" dataDxfId="1171"/>
    <tableColumn id="29" xr3:uid="{00000000-0010-0000-9601-00001D000000}" name="29" dataDxfId="1170"/>
    <tableColumn id="30" xr3:uid="{00000000-0010-0000-9601-00001E000000}" name="30" dataDxfId="1169"/>
    <tableColumn id="31" xr3:uid="{00000000-0010-0000-9601-00001F000000}" name="31" dataDxfId="1168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ela1923455963409" displayName="Tabela1923455963409" ref="I247:AM257" totalsRowShown="0" headerRowDxfId="1199" dataDxfId="1200" headerRowBorderDxfId="8110">
  <autoFilter ref="I247:AM257" xr:uid="{00000000-0009-0000-0100-00009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1-000001000000}" name="1" dataDxfId="1231"/>
    <tableColumn id="2" xr3:uid="{00000000-0010-0000-9701-000002000000}" name="2" dataDxfId="1230"/>
    <tableColumn id="3" xr3:uid="{00000000-0010-0000-9701-000003000000}" name="3" dataDxfId="1229"/>
    <tableColumn id="4" xr3:uid="{00000000-0010-0000-9701-000004000000}" name="4" dataDxfId="1228"/>
    <tableColumn id="5" xr3:uid="{00000000-0010-0000-9701-000005000000}" name="5" dataDxfId="1227"/>
    <tableColumn id="6" xr3:uid="{00000000-0010-0000-9701-000006000000}" name="6" dataDxfId="1226"/>
    <tableColumn id="7" xr3:uid="{00000000-0010-0000-9701-000007000000}" name="7" dataDxfId="1225"/>
    <tableColumn id="8" xr3:uid="{00000000-0010-0000-9701-000008000000}" name="8" dataDxfId="1224"/>
    <tableColumn id="9" xr3:uid="{00000000-0010-0000-9701-000009000000}" name="9" dataDxfId="1223"/>
    <tableColumn id="10" xr3:uid="{00000000-0010-0000-9701-00000A000000}" name="10" dataDxfId="1222"/>
    <tableColumn id="11" xr3:uid="{00000000-0010-0000-9701-00000B000000}" name="11" dataDxfId="1221"/>
    <tableColumn id="12" xr3:uid="{00000000-0010-0000-9701-00000C000000}" name="12" dataDxfId="1220"/>
    <tableColumn id="13" xr3:uid="{00000000-0010-0000-9701-00000D000000}" name="13" dataDxfId="1219"/>
    <tableColumn id="14" xr3:uid="{00000000-0010-0000-9701-00000E000000}" name="14" dataDxfId="1218"/>
    <tableColumn id="15" xr3:uid="{00000000-0010-0000-9701-00000F000000}" name="15" dataDxfId="1217"/>
    <tableColumn id="16" xr3:uid="{00000000-0010-0000-9701-000010000000}" name="16" dataDxfId="1216"/>
    <tableColumn id="17" xr3:uid="{00000000-0010-0000-9701-000011000000}" name="17" dataDxfId="1215"/>
    <tableColumn id="18" xr3:uid="{00000000-0010-0000-9701-000012000000}" name="18" dataDxfId="1214"/>
    <tableColumn id="19" xr3:uid="{00000000-0010-0000-9701-000013000000}" name="19" dataDxfId="1213"/>
    <tableColumn id="20" xr3:uid="{00000000-0010-0000-9701-000014000000}" name="20" dataDxfId="1212"/>
    <tableColumn id="21" xr3:uid="{00000000-0010-0000-9701-000015000000}" name="21" dataDxfId="1211"/>
    <tableColumn id="22" xr3:uid="{00000000-0010-0000-9701-000016000000}" name="22" dataDxfId="1210"/>
    <tableColumn id="23" xr3:uid="{00000000-0010-0000-9701-000017000000}" name="23" dataDxfId="1209"/>
    <tableColumn id="24" xr3:uid="{00000000-0010-0000-9701-000018000000}" name="24" dataDxfId="1208"/>
    <tableColumn id="25" xr3:uid="{00000000-0010-0000-9701-000019000000}" name="25" dataDxfId="1207"/>
    <tableColumn id="26" xr3:uid="{00000000-0010-0000-9701-00001A000000}" name="26" dataDxfId="1206"/>
    <tableColumn id="27" xr3:uid="{00000000-0010-0000-9701-00001B000000}" name="27" dataDxfId="1205"/>
    <tableColumn id="28" xr3:uid="{00000000-0010-0000-9701-00001C000000}" name="28" dataDxfId="1204"/>
    <tableColumn id="29" xr3:uid="{00000000-0010-0000-9701-00001D000000}" name="29" dataDxfId="1203"/>
    <tableColumn id="30" xr3:uid="{00000000-0010-0000-9701-00001E000000}" name="30" dataDxfId="1202"/>
    <tableColumn id="31" xr3:uid="{00000000-0010-0000-9701-00001F000000}" name="31" dataDxfId="1201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ela33064410" displayName="Tabela33064410" ref="I57:AM72" totalsRowShown="0" headerRowDxfId="1232" dataDxfId="1233">
  <autoFilter ref="I57:AM72" xr:uid="{00000000-0009-0000-0100-00009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1-000001000000}" name="1" dataDxfId="1264"/>
    <tableColumn id="2" xr3:uid="{00000000-0010-0000-9801-000002000000}" name="2" dataDxfId="1263"/>
    <tableColumn id="3" xr3:uid="{00000000-0010-0000-9801-000003000000}" name="3" dataDxfId="1262"/>
    <tableColumn id="4" xr3:uid="{00000000-0010-0000-9801-000004000000}" name="4" dataDxfId="1261"/>
    <tableColumn id="5" xr3:uid="{00000000-0010-0000-9801-000005000000}" name="5" dataDxfId="1260"/>
    <tableColumn id="6" xr3:uid="{00000000-0010-0000-9801-000006000000}" name="6" dataDxfId="1259"/>
    <tableColumn id="7" xr3:uid="{00000000-0010-0000-9801-000007000000}" name="7" dataDxfId="1258"/>
    <tableColumn id="8" xr3:uid="{00000000-0010-0000-9801-000008000000}" name="8" dataDxfId="1257"/>
    <tableColumn id="9" xr3:uid="{00000000-0010-0000-9801-000009000000}" name="9" dataDxfId="1256"/>
    <tableColumn id="10" xr3:uid="{00000000-0010-0000-9801-00000A000000}" name="10" dataDxfId="1255"/>
    <tableColumn id="11" xr3:uid="{00000000-0010-0000-9801-00000B000000}" name="11" dataDxfId="1254"/>
    <tableColumn id="12" xr3:uid="{00000000-0010-0000-9801-00000C000000}" name="12" dataDxfId="1253"/>
    <tableColumn id="13" xr3:uid="{00000000-0010-0000-9801-00000D000000}" name="13" dataDxfId="1252"/>
    <tableColumn id="14" xr3:uid="{00000000-0010-0000-9801-00000E000000}" name="14" dataDxfId="1251"/>
    <tableColumn id="15" xr3:uid="{00000000-0010-0000-9801-00000F000000}" name="15" dataDxfId="1250"/>
    <tableColumn id="16" xr3:uid="{00000000-0010-0000-9801-000010000000}" name="16" dataDxfId="1249"/>
    <tableColumn id="17" xr3:uid="{00000000-0010-0000-9801-000011000000}" name="17" dataDxfId="1248"/>
    <tableColumn id="18" xr3:uid="{00000000-0010-0000-9801-000012000000}" name="18" dataDxfId="1247"/>
    <tableColumn id="19" xr3:uid="{00000000-0010-0000-9801-000013000000}" name="19" dataDxfId="1246"/>
    <tableColumn id="20" xr3:uid="{00000000-0010-0000-9801-000014000000}" name="20" dataDxfId="1245"/>
    <tableColumn id="21" xr3:uid="{00000000-0010-0000-9801-000015000000}" name="21" dataDxfId="1244"/>
    <tableColumn id="22" xr3:uid="{00000000-0010-0000-9801-000016000000}" name="22" dataDxfId="1243"/>
    <tableColumn id="23" xr3:uid="{00000000-0010-0000-9801-000017000000}" name="23" dataDxfId="1242"/>
    <tableColumn id="24" xr3:uid="{00000000-0010-0000-9801-000018000000}" name="24" dataDxfId="1241"/>
    <tableColumn id="25" xr3:uid="{00000000-0010-0000-9801-000019000000}" name="25" dataDxfId="1240"/>
    <tableColumn id="26" xr3:uid="{00000000-0010-0000-9801-00001A000000}" name="26" dataDxfId="1239"/>
    <tableColumn id="27" xr3:uid="{00000000-0010-0000-9801-00001B000000}" name="27" dataDxfId="1238"/>
    <tableColumn id="28" xr3:uid="{00000000-0010-0000-9801-00001C000000}" name="28" dataDxfId="1237"/>
    <tableColumn id="29" xr3:uid="{00000000-0010-0000-9801-00001D000000}" name="29" dataDxfId="1236"/>
    <tableColumn id="30" xr3:uid="{00000000-0010-0000-9801-00001E000000}" name="30" dataDxfId="1235"/>
    <tableColumn id="31" xr3:uid="{00000000-0010-0000-9801-00001F000000}" name="31" dataDxfId="1234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D3D9B434-FE68-924E-93D5-FDB3F62B4976}" name="Tabela718354461478" displayName="Tabela718354461478" ref="B50:C65" headerRowCount="0" totalsRowShown="0" headerRowDxfId="8846" dataDxfId="8845">
  <tableColumns count="2">
    <tableColumn id="1" xr3:uid="{0BB40CFD-40AD-2E4B-9030-8B649C6A159A}" name="Kolumna1" dataDxfId="8844"/>
    <tableColumn id="2" xr3:uid="{EE79AE63-FAB0-AF4F-9C0A-BABC57479DE5}" name="Kolumna2" headerRowDxfId="8843" dataDxfId="8842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Jedzenie2411" displayName="Jedzenie2411" ref="B80:G89" headerRowCount="0" totalsRowShown="0" headerRowDxfId="8093">
  <tableColumns count="6">
    <tableColumn id="1" xr3:uid="{00000000-0010-0000-9901-000001000000}" name="Kategoria" dataDxfId="5">
      <calculatedColumnFormula>'Wzorzec kategorii'!B36</calculatedColumnFormula>
    </tableColumn>
    <tableColumn id="2" xr3:uid="{00000000-0010-0000-9901-000002000000}" name="0" headerRowDxfId="8092" dataDxfId="4" dataCellStyle="Walutowy"/>
    <tableColumn id="3" xr3:uid="{00000000-0010-0000-9901-000003000000}" name="02" headerRowDxfId="8091" dataDxfId="3" dataCellStyle="Walutowy">
      <calculatedColumnFormula>SUM(Tabela330414[#This Row])</calculatedColumnFormula>
    </tableColumn>
    <tableColumn id="4" xr3:uid="{00000000-0010-0000-9901-000004000000}" name="Kolumna4" dataDxfId="2" dataCellStyle="Walutowy">
      <calculatedColumnFormula>C80-D80</calculatedColumnFormula>
    </tableColumn>
    <tableColumn id="5" xr3:uid="{00000000-0010-0000-9901-000005000000}" name="Kolumna1" dataDxfId="1" dataCellStyle="Procentowy">
      <calculatedColumnFormula>IFERROR(D80/C80,"")</calculatedColumnFormula>
    </tableColumn>
    <tableColumn id="6" xr3:uid="{00000000-0010-0000-9901-000006000000}" name="Kolumna2" dataDxfId="0" dataCellStyle="Walutowy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ransport3412" displayName="Transport3412" ref="B104:G113" headerRowCount="0" totalsRowShown="0">
  <tableColumns count="6">
    <tableColumn id="1" xr3:uid="{00000000-0010-0000-9A01-000001000000}" name="Kolumna1" dataDxfId="11">
      <calculatedColumnFormula>'Wzorzec kategorii'!B60</calculatedColumnFormula>
    </tableColumn>
    <tableColumn id="2" xr3:uid="{00000000-0010-0000-9A01-000002000000}" name="Kolumna2" dataDxfId="10" dataCellStyle="Walutowy"/>
    <tableColumn id="3" xr3:uid="{00000000-0010-0000-9A01-000003000000}" name="Kolumna3" dataDxfId="9" dataCellStyle="Walutowy">
      <calculatedColumnFormula>SUM(Tabela1942426[#This Row])</calculatedColumnFormula>
    </tableColumn>
    <tableColumn id="4" xr3:uid="{00000000-0010-0000-9A01-000004000000}" name="Kolumna4" dataDxfId="8" dataCellStyle="Walutowy">
      <calculatedColumnFormula>C104-D104</calculatedColumnFormula>
    </tableColumn>
    <tableColumn id="5" xr3:uid="{00000000-0010-0000-9A01-000005000000}" name="Kolumna5" dataDxfId="7" dataCellStyle="Procentowy">
      <calculatedColumnFormula>IFERROR(D104/C104,"")</calculatedColumnFormula>
    </tableColumn>
    <tableColumn id="6" xr3:uid="{00000000-0010-0000-9A01-000006000000}" name="Kolumna6" dataDxfId="6" dataCellStyle="Walutowy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Przychody12" displayName="Przychody12" ref="B58:G72" headerRowCount="0" totalsRowShown="0" headerRowDxfId="8090">
  <tableColumns count="6">
    <tableColumn id="1" xr3:uid="{00000000-0010-0000-9B01-000001000000}" name="Kolumna1" dataDxfId="17">
      <calculatedColumnFormula>'Wzorzec kategorii'!B15</calculatedColumnFormula>
    </tableColumn>
    <tableColumn id="2" xr3:uid="{00000000-0010-0000-9B01-000002000000}" name="Kolumna2" dataDxfId="16" dataCellStyle="Walutowy"/>
    <tableColumn id="3" xr3:uid="{00000000-0010-0000-9B01-000003000000}" name="Kolumna3" dataDxfId="15" dataCellStyle="Walutowy">
      <calculatedColumnFormula>SUM(Tabela33064442[#This Row])</calculatedColumnFormula>
    </tableColumn>
    <tableColumn id="4" xr3:uid="{00000000-0010-0000-9B01-000004000000}" name="Kolumna4" dataDxfId="14" dataCellStyle="Walutowy">
      <calculatedColumnFormula>Przychody12[[#This Row],[Kolumna3]]-Przychody12[[#This Row],[Kolumna2]]</calculatedColumnFormula>
    </tableColumn>
    <tableColumn id="5" xr3:uid="{00000000-0010-0000-9B01-000005000000}" name="Kolumna5" dataDxfId="13" dataCellStyle="Procentowy">
      <calculatedColumnFormula>IFERROR(D58/C58,"")</calculatedColumnFormula>
    </tableColumn>
    <tableColumn id="6" xr3:uid="{00000000-0010-0000-9B01-000006000000}" name="Kolumna6" dataDxfId="12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ela330414" displayName="Tabela330414" ref="I79:AM89" totalsRowShown="0" headerRowDxfId="18" dataDxfId="19">
  <autoFilter ref="I79:AM89" xr:uid="{00000000-0009-0000-0100-00009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1-000001000000}" name="1" dataDxfId="50"/>
    <tableColumn id="2" xr3:uid="{00000000-0010-0000-9C01-000002000000}" name="2" dataDxfId="49"/>
    <tableColumn id="3" xr3:uid="{00000000-0010-0000-9C01-000003000000}" name="3" dataDxfId="48"/>
    <tableColumn id="4" xr3:uid="{00000000-0010-0000-9C01-000004000000}" name="4" dataDxfId="47"/>
    <tableColumn id="5" xr3:uid="{00000000-0010-0000-9C01-000005000000}" name="5" dataDxfId="46"/>
    <tableColumn id="6" xr3:uid="{00000000-0010-0000-9C01-000006000000}" name="6" dataDxfId="45"/>
    <tableColumn id="7" xr3:uid="{00000000-0010-0000-9C01-000007000000}" name="7" dataDxfId="44"/>
    <tableColumn id="8" xr3:uid="{00000000-0010-0000-9C01-000008000000}" name="8" dataDxfId="43"/>
    <tableColumn id="9" xr3:uid="{00000000-0010-0000-9C01-000009000000}" name="9" dataDxfId="42"/>
    <tableColumn id="10" xr3:uid="{00000000-0010-0000-9C01-00000A000000}" name="10" dataDxfId="41"/>
    <tableColumn id="11" xr3:uid="{00000000-0010-0000-9C01-00000B000000}" name="11" dataDxfId="40"/>
    <tableColumn id="12" xr3:uid="{00000000-0010-0000-9C01-00000C000000}" name="12" dataDxfId="39"/>
    <tableColumn id="13" xr3:uid="{00000000-0010-0000-9C01-00000D000000}" name="13" dataDxfId="38"/>
    <tableColumn id="14" xr3:uid="{00000000-0010-0000-9C01-00000E000000}" name="14" dataDxfId="37"/>
    <tableColumn id="15" xr3:uid="{00000000-0010-0000-9C01-00000F000000}" name="15" dataDxfId="36"/>
    <tableColumn id="16" xr3:uid="{00000000-0010-0000-9C01-000010000000}" name="16" dataDxfId="35"/>
    <tableColumn id="17" xr3:uid="{00000000-0010-0000-9C01-000011000000}" name="17" dataDxfId="34"/>
    <tableColumn id="18" xr3:uid="{00000000-0010-0000-9C01-000012000000}" name="18" dataDxfId="33"/>
    <tableColumn id="19" xr3:uid="{00000000-0010-0000-9C01-000013000000}" name="19" dataDxfId="32"/>
    <tableColumn id="20" xr3:uid="{00000000-0010-0000-9C01-000014000000}" name="20" dataDxfId="31"/>
    <tableColumn id="21" xr3:uid="{00000000-0010-0000-9C01-000015000000}" name="21" dataDxfId="30"/>
    <tableColumn id="22" xr3:uid="{00000000-0010-0000-9C01-000016000000}" name="22" dataDxfId="29"/>
    <tableColumn id="23" xr3:uid="{00000000-0010-0000-9C01-000017000000}" name="23" dataDxfId="28"/>
    <tableColumn id="24" xr3:uid="{00000000-0010-0000-9C01-000018000000}" name="24" dataDxfId="27"/>
    <tableColumn id="25" xr3:uid="{00000000-0010-0000-9C01-000019000000}" name="25" dataDxfId="26"/>
    <tableColumn id="26" xr3:uid="{00000000-0010-0000-9C01-00001A000000}" name="26" dataDxfId="25"/>
    <tableColumn id="27" xr3:uid="{00000000-0010-0000-9C01-00001B000000}" name="27" dataDxfId="24"/>
    <tableColumn id="28" xr3:uid="{00000000-0010-0000-9C01-00001C000000}" name="28" dataDxfId="23"/>
    <tableColumn id="29" xr3:uid="{00000000-0010-0000-9C01-00001D000000}" name="29" dataDxfId="22"/>
    <tableColumn id="30" xr3:uid="{00000000-0010-0000-9C01-00001E000000}" name="30" dataDxfId="21"/>
    <tableColumn id="31" xr3:uid="{00000000-0010-0000-9C01-00001F000000}" name="31" dataDxfId="20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ela431415" displayName="Tabela431415" ref="B92:G101" headerRowCount="0" totalsRowShown="0" headerRowDxfId="8089">
  <tableColumns count="6">
    <tableColumn id="1" xr3:uid="{00000000-0010-0000-9D01-000001000000}" name="Kolumna1" dataDxfId="56">
      <calculatedColumnFormula>'Wzorzec kategorii'!B48</calculatedColumnFormula>
    </tableColumn>
    <tableColumn id="2" xr3:uid="{00000000-0010-0000-9D01-000002000000}" name="Kolumna2" headerRowDxfId="8088" dataDxfId="55" dataCellStyle="Walutowy"/>
    <tableColumn id="3" xr3:uid="{00000000-0010-0000-9D01-000003000000}" name="Kolumna3" headerRowDxfId="8087" dataDxfId="54" dataCellStyle="Walutowy">
      <calculatedColumnFormula>SUM(Tabela1841425[#This Row])</calculatedColumnFormula>
    </tableColumn>
    <tableColumn id="4" xr3:uid="{00000000-0010-0000-9D01-000004000000}" name="Kolumna4" headerRowDxfId="8086" dataDxfId="53" dataCellStyle="Walutowy">
      <calculatedColumnFormula>C92-D92</calculatedColumnFormula>
    </tableColumn>
    <tableColumn id="5" xr3:uid="{00000000-0010-0000-9D01-000005000000}" name="Kolumna5" headerRowDxfId="8085" dataDxfId="52" dataCellStyle="Procentowy">
      <calculatedColumnFormula>IFERROR(D92/C92,"")</calculatedColumnFormula>
    </tableColumn>
    <tableColumn id="6" xr3:uid="{00000000-0010-0000-9D01-000006000000}" name="Kolumna6" headerRowDxfId="8084" dataDxfId="51" dataCellStyle="Walutowy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ela832416" displayName="Tabela832416" ref="B116:G125" headerRowCount="0" totalsRowShown="0">
  <tableColumns count="6">
    <tableColumn id="1" xr3:uid="{00000000-0010-0000-9E01-000001000000}" name="Kolumna1" headerRowDxfId="8083" dataDxfId="62">
      <calculatedColumnFormula>'Wzorzec kategorii'!B72</calculatedColumnFormula>
    </tableColumn>
    <tableColumn id="2" xr3:uid="{00000000-0010-0000-9E01-000002000000}" name="Kolumna2" dataDxfId="61" dataCellStyle="Walutowy"/>
    <tableColumn id="3" xr3:uid="{00000000-0010-0000-9E01-000003000000}" name="Kolumna3" dataDxfId="60" dataCellStyle="Walutowy">
      <calculatedColumnFormula>SUM(Tabela192143427[#This Row])</calculatedColumnFormula>
    </tableColumn>
    <tableColumn id="4" xr3:uid="{00000000-0010-0000-9E01-000004000000}" name="Kolumna4" dataDxfId="59" dataCellStyle="Walutowy">
      <calculatedColumnFormula>C116-D116</calculatedColumnFormula>
    </tableColumn>
    <tableColumn id="5" xr3:uid="{00000000-0010-0000-9E01-000005000000}" name="Kolumna5" dataDxfId="58" dataCellStyle="Procentowy">
      <calculatedColumnFormula>IFERROR(D116/C116,"")</calculatedColumnFormula>
    </tableColumn>
    <tableColumn id="6" xr3:uid="{00000000-0010-0000-9E01-000006000000}" name="Kolumna6" dataDxfId="57" dataCellStyle="Walutowy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ela933417" displayName="Tabela933417" ref="B128:G137" headerRowCount="0" totalsRowShown="0">
  <tableColumns count="6">
    <tableColumn id="1" xr3:uid="{00000000-0010-0000-9F01-000001000000}" name="Kolumna1" headerRowDxfId="8082" dataDxfId="68">
      <calculatedColumnFormula>'Wzorzec kategorii'!B84</calculatedColumnFormula>
    </tableColumn>
    <tableColumn id="2" xr3:uid="{00000000-0010-0000-9F01-000002000000}" name="Kolumna2" dataDxfId="67" dataCellStyle="Walutowy"/>
    <tableColumn id="3" xr3:uid="{00000000-0010-0000-9F01-000003000000}" name="Kolumna3" dataDxfId="66" dataCellStyle="Walutowy">
      <calculatedColumnFormula>SUM(Tabela19212547431[#This Row])</calculatedColumnFormula>
    </tableColumn>
    <tableColumn id="4" xr3:uid="{00000000-0010-0000-9F01-000004000000}" name="Kolumna4" dataDxfId="65" dataCellStyle="Walutowy">
      <calculatedColumnFormula>C128-D128</calculatedColumnFormula>
    </tableColumn>
    <tableColumn id="5" xr3:uid="{00000000-0010-0000-9F01-000005000000}" name="Kolumna5" dataDxfId="64" dataCellStyle="Procentowy">
      <calculatedColumnFormula>IFERROR(D128/C128,"")</calculatedColumnFormula>
    </tableColumn>
    <tableColumn id="6" xr3:uid="{00000000-0010-0000-9F01-000006000000}" name="Kolumna6" dataDxfId="63" dataCellStyle="Walutowy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ela1034418" displayName="Tabela1034418" ref="B140:G149" headerRowCount="0" totalsRowShown="0">
  <tableColumns count="6">
    <tableColumn id="1" xr3:uid="{00000000-0010-0000-A001-000001000000}" name="Kolumna1" headerRowDxfId="8081" dataDxfId="74">
      <calculatedColumnFormula>'Wzorzec kategorii'!B96</calculatedColumnFormula>
    </tableColumn>
    <tableColumn id="2" xr3:uid="{00000000-0010-0000-A001-000002000000}" name="Kolumna2" dataDxfId="73" dataCellStyle="Walutowy"/>
    <tableColumn id="3" xr3:uid="{00000000-0010-0000-A001-000003000000}" name="Kolumna3" dataDxfId="72" dataCellStyle="Walutowy">
      <calculatedColumnFormula>SUM(Tabela19212446430[#This Row])</calculatedColumnFormula>
    </tableColumn>
    <tableColumn id="4" xr3:uid="{00000000-0010-0000-A001-000004000000}" name="Kolumna4" dataDxfId="71" dataCellStyle="Walutowy">
      <calculatedColumnFormula>C140-D140</calculatedColumnFormula>
    </tableColumn>
    <tableColumn id="5" xr3:uid="{00000000-0010-0000-A001-000005000000}" name="Kolumna5" dataDxfId="70" dataCellStyle="Procentowy">
      <calculatedColumnFormula>IFERROR(D140/C140,"")</calculatedColumnFormula>
    </tableColumn>
    <tableColumn id="6" xr3:uid="{00000000-0010-0000-A001-000006000000}" name="Kolumna6" dataDxfId="69" dataCellStyle="Walutowy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ela1135419" displayName="Tabela1135419" ref="B152:G161" headerRowCount="0" totalsRowShown="0">
  <tableColumns count="6">
    <tableColumn id="1" xr3:uid="{00000000-0010-0000-A101-000001000000}" name="Kolumna1" dataDxfId="80">
      <calculatedColumnFormula>'Wzorzec kategorii'!B108</calculatedColumnFormula>
    </tableColumn>
    <tableColumn id="2" xr3:uid="{00000000-0010-0000-A101-000002000000}" name="Kolumna2" dataDxfId="79" dataCellStyle="Walutowy"/>
    <tableColumn id="3" xr3:uid="{00000000-0010-0000-A101-000003000000}" name="Kolumna3" dataDxfId="78" dataCellStyle="Walutowy">
      <calculatedColumnFormula>SUM(Tabela192244428[#This Row])</calculatedColumnFormula>
    </tableColumn>
    <tableColumn id="4" xr3:uid="{00000000-0010-0000-A101-000004000000}" name="Kolumna4" dataDxfId="77" dataCellStyle="Walutowy">
      <calculatedColumnFormula>C152-D152</calculatedColumnFormula>
    </tableColumn>
    <tableColumn id="5" xr3:uid="{00000000-0010-0000-A101-000005000000}" name="Kolumna5" dataDxfId="76" dataCellStyle="Procentowy">
      <calculatedColumnFormula>IFERROR(D152/C152,"")</calculatedColumnFormula>
    </tableColumn>
    <tableColumn id="6" xr3:uid="{00000000-0010-0000-A101-000006000000}" name="Kolumna6" dataDxfId="75" dataCellStyle="Walutowy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ela1236420" displayName="Tabela1236420" ref="B164:G173" headerRowCount="0" totalsRowShown="0">
  <tableColumns count="6">
    <tableColumn id="1" xr3:uid="{00000000-0010-0000-A201-000001000000}" name="Kolumna1" dataDxfId="86">
      <calculatedColumnFormula>'Wzorzec kategorii'!B120</calculatedColumnFormula>
    </tableColumn>
    <tableColumn id="2" xr3:uid="{00000000-0010-0000-A201-000002000000}" name="Kolumna2" dataDxfId="85" dataCellStyle="Walutowy"/>
    <tableColumn id="3" xr3:uid="{00000000-0010-0000-A201-000003000000}" name="Kolumna3" dataDxfId="84" dataCellStyle="Walutowy">
      <calculatedColumnFormula>SUM(Tabela2548432[#This Row])</calculatedColumnFormula>
    </tableColumn>
    <tableColumn id="4" xr3:uid="{00000000-0010-0000-A201-000004000000}" name="Kolumna4" dataDxfId="83" dataCellStyle="Walutowy">
      <calculatedColumnFormula>C164-D164</calculatedColumnFormula>
    </tableColumn>
    <tableColumn id="5" xr3:uid="{00000000-0010-0000-A201-000005000000}" name="Kolumna5" dataDxfId="82" dataCellStyle="Procentowy">
      <calculatedColumnFormula>IFERROR(D164/C164,"")</calculatedColumnFormula>
    </tableColumn>
    <tableColumn id="6" xr3:uid="{00000000-0010-0000-A201-000006000000}" name="Kolumna6" dataDxfId="81" dataCellStyle="Walutowy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DEAFB2F7-0BC4-0742-B64B-9565843B3596}" name="Tabela718354461479" displayName="Tabela718354461479" ref="E12:P42" headerRowCount="0" totalsRowShown="0" headerRowDxfId="8841" dataDxfId="8840" dataCellStyle="Walutowy">
  <tableColumns count="12">
    <tableColumn id="1" xr3:uid="{E1FB25C6-DA17-574A-8E05-3041DAC2D444}" name="Kolumna1" dataDxfId="8839" dataCellStyle="Walutowy"/>
    <tableColumn id="2" xr3:uid="{7896468A-05F9-3340-BCD2-DC8949DCE26F}" name="Kolumna2" headerRowDxfId="8838" dataDxfId="8837" dataCellStyle="Walutowy"/>
    <tableColumn id="3" xr3:uid="{DE258E1C-4372-D540-878B-756B8F6D2410}" name="Kolumna3" headerRowDxfId="8836" dataDxfId="8835" dataCellStyle="Walutowy"/>
    <tableColumn id="4" xr3:uid="{12D3385E-DF95-D349-BE73-3F546A473C21}" name="Kolumna4" headerRowDxfId="8834" dataDxfId="8833" dataCellStyle="Walutowy"/>
    <tableColumn id="5" xr3:uid="{2263286B-DC34-C04B-9102-786FB4BC6D60}" name="Kolumna5" headerRowDxfId="8832" dataDxfId="8831" dataCellStyle="Walutowy"/>
    <tableColumn id="6" xr3:uid="{23375A2B-01C3-F04B-A2D6-FCF4A2F08043}" name="Kolumna6" headerRowDxfId="8830" dataDxfId="8829" dataCellStyle="Walutowy"/>
    <tableColumn id="7" xr3:uid="{4D16B932-E77E-124E-B435-90D3633E53F6}" name="Kolumna7" headerRowDxfId="8828" dataDxfId="8827" dataCellStyle="Walutowy"/>
    <tableColumn id="8" xr3:uid="{F1BE62BB-4B46-F943-B990-06A32CADC32A}" name="Kolumna8" headerRowDxfId="8826" dataDxfId="8825" dataCellStyle="Walutowy"/>
    <tableColumn id="9" xr3:uid="{6884619F-3115-8341-B605-D8296E8FFB0E}" name="Kolumna9" headerRowDxfId="8824" dataDxfId="8823" dataCellStyle="Walutowy"/>
    <tableColumn id="10" xr3:uid="{6BDF10D2-7EBE-EF47-9341-EA79DA76804A}" name="Kolumna10" headerRowDxfId="8822" dataDxfId="8821" dataCellStyle="Walutowy"/>
    <tableColumn id="11" xr3:uid="{7936311B-7ECB-D441-8D8A-234AF5BE755A}" name="Kolumna11" headerRowDxfId="8820" dataDxfId="8819" dataCellStyle="Walutowy"/>
    <tableColumn id="12" xr3:uid="{780AAABE-5ABF-924E-8A06-450510A4FF1B}" name="Kolumna12" headerRowDxfId="8818" dataDxfId="8817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ela1337421" displayName="Tabela1337421" ref="B176:G185" headerRowCount="0" totalsRowShown="0">
  <tableColumns count="6">
    <tableColumn id="1" xr3:uid="{00000000-0010-0000-A301-000001000000}" name="Kolumna1" dataDxfId="92">
      <calculatedColumnFormula>'Wzorzec kategorii'!B132</calculatedColumnFormula>
    </tableColumn>
    <tableColumn id="2" xr3:uid="{00000000-0010-0000-A301-000002000000}" name="Kolumna2" dataDxfId="91" dataCellStyle="Walutowy"/>
    <tableColumn id="3" xr3:uid="{00000000-0010-0000-A301-000003000000}" name="Kolumna3" dataDxfId="90" dataCellStyle="Walutowy">
      <calculatedColumnFormula>SUM(Tabela2649433[#This Row])</calculatedColumnFormula>
    </tableColumn>
    <tableColumn id="4" xr3:uid="{00000000-0010-0000-A301-000004000000}" name="Kolumna4" dataDxfId="89" dataCellStyle="Walutowy">
      <calculatedColumnFormula>C176-D176</calculatedColumnFormula>
    </tableColumn>
    <tableColumn id="5" xr3:uid="{00000000-0010-0000-A301-000005000000}" name="Kolumna5" dataDxfId="88" dataCellStyle="Procentowy">
      <calculatedColumnFormula>IFERROR(D176/C176,"")</calculatedColumnFormula>
    </tableColumn>
    <tableColumn id="6" xr3:uid="{00000000-0010-0000-A301-000006000000}" name="Kolumna6" dataDxfId="87" dataCellStyle="Walutowy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ela1438422" displayName="Tabela1438422" ref="B188:G197" headerRowCount="0" totalsRowShown="0">
  <tableColumns count="6">
    <tableColumn id="1" xr3:uid="{00000000-0010-0000-A401-000001000000}" name="Kolumna1" dataDxfId="98">
      <calculatedColumnFormula>'Wzorzec kategorii'!B144</calculatedColumnFormula>
    </tableColumn>
    <tableColumn id="2" xr3:uid="{00000000-0010-0000-A401-000002000000}" name="Kolumna2" dataDxfId="97" dataCellStyle="Walutowy"/>
    <tableColumn id="3" xr3:uid="{00000000-0010-0000-A401-000003000000}" name="Kolumna3" dataDxfId="96" dataCellStyle="Walutowy">
      <calculatedColumnFormula>SUM(Tabela2750434[#This Row])</calculatedColumnFormula>
    </tableColumn>
    <tableColumn id="4" xr3:uid="{00000000-0010-0000-A401-000004000000}" name="Kolumna4" dataDxfId="95" dataCellStyle="Walutowy">
      <calculatedColumnFormula>C188-D188</calculatedColumnFormula>
    </tableColumn>
    <tableColumn id="5" xr3:uid="{00000000-0010-0000-A401-000005000000}" name="Kolumna5" dataDxfId="94" dataCellStyle="Procentowy">
      <calculatedColumnFormula>IFERROR(D188/C188,"")</calculatedColumnFormula>
    </tableColumn>
    <tableColumn id="6" xr3:uid="{00000000-0010-0000-A401-000006000000}" name="Kolumna6" dataDxfId="93" dataCellStyle="Walutowy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ela1539423" displayName="Tabela1539423" ref="B200:G209" headerRowCount="0" totalsRowShown="0">
  <tableColumns count="6">
    <tableColumn id="1" xr3:uid="{00000000-0010-0000-A501-000001000000}" name="Kolumna1" dataDxfId="104">
      <calculatedColumnFormula>'Wzorzec kategorii'!B156</calculatedColumnFormula>
    </tableColumn>
    <tableColumn id="2" xr3:uid="{00000000-0010-0000-A501-000002000000}" name="Kolumna2" dataDxfId="103" dataCellStyle="Walutowy"/>
    <tableColumn id="3" xr3:uid="{00000000-0010-0000-A501-000003000000}" name="Kolumna3" dataDxfId="102" dataCellStyle="Walutowy">
      <calculatedColumnFormula>SUM(Tabela2851435[#This Row])</calculatedColumnFormula>
    </tableColumn>
    <tableColumn id="4" xr3:uid="{00000000-0010-0000-A501-000004000000}" name="Kolumna4" dataDxfId="101" dataCellStyle="Walutowy">
      <calculatedColumnFormula>C200-D200</calculatedColumnFormula>
    </tableColumn>
    <tableColumn id="5" xr3:uid="{00000000-0010-0000-A501-000005000000}" name="Kolumna5" dataDxfId="100" dataCellStyle="Procentowy">
      <calculatedColumnFormula>IFERROR(D200/C200,"")</calculatedColumnFormula>
    </tableColumn>
    <tableColumn id="6" xr3:uid="{00000000-0010-0000-A501-000006000000}" name="Kolumna6" dataDxfId="99" dataCellStyle="Walutowy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ela1640424" displayName="Tabela1640424" ref="B212:G221" headerRowCount="0" totalsRowShown="0">
  <tableColumns count="6">
    <tableColumn id="1" xr3:uid="{00000000-0010-0000-A601-000001000000}" name="Kolumna1" dataDxfId="110">
      <calculatedColumnFormula>'Wzorzec kategorii'!B168</calculatedColumnFormula>
    </tableColumn>
    <tableColumn id="2" xr3:uid="{00000000-0010-0000-A601-000002000000}" name="Kolumna2" dataDxfId="109" dataCellStyle="Walutowy"/>
    <tableColumn id="3" xr3:uid="{00000000-0010-0000-A601-000003000000}" name="Kolumna3" dataDxfId="108" dataCellStyle="Walutowy">
      <calculatedColumnFormula>SUM(Tabela192345429[#This Row])</calculatedColumnFormula>
    </tableColumn>
    <tableColumn id="4" xr3:uid="{00000000-0010-0000-A601-000004000000}" name="Kolumna4" dataDxfId="107" dataCellStyle="Walutowy">
      <calculatedColumnFormula>C212-D212</calculatedColumnFormula>
    </tableColumn>
    <tableColumn id="5" xr3:uid="{00000000-0010-0000-A601-000005000000}" name="Kolumna5" dataDxfId="106" dataCellStyle="Procentowy">
      <calculatedColumnFormula>IFERROR(D212/C212,"")</calculatedColumnFormula>
    </tableColumn>
    <tableColumn id="6" xr3:uid="{00000000-0010-0000-A601-000006000000}" name="Kolumna6" dataDxfId="105" dataCellStyle="Walutowy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ela1841425" displayName="Tabela1841425" ref="I91:AM101" totalsRowShown="0" headerRowDxfId="111" dataDxfId="112" headerRowBorderDxfId="8080">
  <autoFilter ref="I91:AM101" xr:uid="{00000000-0009-0000-0100-0000A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1-000001000000}" name="1" dataDxfId="143"/>
    <tableColumn id="2" xr3:uid="{00000000-0010-0000-A701-000002000000}" name="2" dataDxfId="142"/>
    <tableColumn id="3" xr3:uid="{00000000-0010-0000-A701-000003000000}" name="3" dataDxfId="141"/>
    <tableColumn id="4" xr3:uid="{00000000-0010-0000-A701-000004000000}" name="4" dataDxfId="140"/>
    <tableColumn id="5" xr3:uid="{00000000-0010-0000-A701-000005000000}" name="5" dataDxfId="139"/>
    <tableColumn id="6" xr3:uid="{00000000-0010-0000-A701-000006000000}" name="6" dataDxfId="138"/>
    <tableColumn id="7" xr3:uid="{00000000-0010-0000-A701-000007000000}" name="7" dataDxfId="137"/>
    <tableColumn id="8" xr3:uid="{00000000-0010-0000-A701-000008000000}" name="8" dataDxfId="136"/>
    <tableColumn id="9" xr3:uid="{00000000-0010-0000-A701-000009000000}" name="9" dataDxfId="135"/>
    <tableColumn id="10" xr3:uid="{00000000-0010-0000-A701-00000A000000}" name="10" dataDxfId="134"/>
    <tableColumn id="11" xr3:uid="{00000000-0010-0000-A701-00000B000000}" name="11" dataDxfId="133"/>
    <tableColumn id="12" xr3:uid="{00000000-0010-0000-A701-00000C000000}" name="12" dataDxfId="132"/>
    <tableColumn id="13" xr3:uid="{00000000-0010-0000-A701-00000D000000}" name="13" dataDxfId="131"/>
    <tableColumn id="14" xr3:uid="{00000000-0010-0000-A701-00000E000000}" name="14" dataDxfId="130"/>
    <tableColumn id="15" xr3:uid="{00000000-0010-0000-A701-00000F000000}" name="15" dataDxfId="129"/>
    <tableColumn id="16" xr3:uid="{00000000-0010-0000-A701-000010000000}" name="16" dataDxfId="128"/>
    <tableColumn id="17" xr3:uid="{00000000-0010-0000-A701-000011000000}" name="17" dataDxfId="127"/>
    <tableColumn id="18" xr3:uid="{00000000-0010-0000-A701-000012000000}" name="18" dataDxfId="126"/>
    <tableColumn id="19" xr3:uid="{00000000-0010-0000-A701-000013000000}" name="19" dataDxfId="125"/>
    <tableColumn id="20" xr3:uid="{00000000-0010-0000-A701-000014000000}" name="20" dataDxfId="124"/>
    <tableColumn id="21" xr3:uid="{00000000-0010-0000-A701-000015000000}" name="21" dataDxfId="123"/>
    <tableColumn id="22" xr3:uid="{00000000-0010-0000-A701-000016000000}" name="22" dataDxfId="122"/>
    <tableColumn id="23" xr3:uid="{00000000-0010-0000-A701-000017000000}" name="23" dataDxfId="121"/>
    <tableColumn id="24" xr3:uid="{00000000-0010-0000-A701-000018000000}" name="24" dataDxfId="120"/>
    <tableColumn id="25" xr3:uid="{00000000-0010-0000-A701-000019000000}" name="25" dataDxfId="119"/>
    <tableColumn id="26" xr3:uid="{00000000-0010-0000-A701-00001A000000}" name="26" dataDxfId="118"/>
    <tableColumn id="27" xr3:uid="{00000000-0010-0000-A701-00001B000000}" name="27" dataDxfId="117"/>
    <tableColumn id="28" xr3:uid="{00000000-0010-0000-A701-00001C000000}" name="28" dataDxfId="116"/>
    <tableColumn id="29" xr3:uid="{00000000-0010-0000-A701-00001D000000}" name="29" dataDxfId="115"/>
    <tableColumn id="30" xr3:uid="{00000000-0010-0000-A701-00001E000000}" name="30" dataDxfId="114"/>
    <tableColumn id="31" xr3:uid="{00000000-0010-0000-A701-00001F000000}" name="31" dataDxfId="113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ela1942426" displayName="Tabela1942426" ref="I103:AM113" totalsRowShown="0" headerRowDxfId="144" dataDxfId="145" headerRowBorderDxfId="8079">
  <autoFilter ref="I103:AM113" xr:uid="{00000000-0009-0000-0100-0000A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1-000001000000}" name="1" dataDxfId="176"/>
    <tableColumn id="2" xr3:uid="{00000000-0010-0000-A801-000002000000}" name="2" dataDxfId="175"/>
    <tableColumn id="3" xr3:uid="{00000000-0010-0000-A801-000003000000}" name="3" dataDxfId="174"/>
    <tableColumn id="4" xr3:uid="{00000000-0010-0000-A801-000004000000}" name="4" dataDxfId="173"/>
    <tableColumn id="5" xr3:uid="{00000000-0010-0000-A801-000005000000}" name="5" dataDxfId="172"/>
    <tableColumn id="6" xr3:uid="{00000000-0010-0000-A801-000006000000}" name="6" dataDxfId="171"/>
    <tableColumn id="7" xr3:uid="{00000000-0010-0000-A801-000007000000}" name="7" dataDxfId="170"/>
    <tableColumn id="8" xr3:uid="{00000000-0010-0000-A801-000008000000}" name="8" dataDxfId="169"/>
    <tableColumn id="9" xr3:uid="{00000000-0010-0000-A801-000009000000}" name="9" dataDxfId="168"/>
    <tableColumn id="10" xr3:uid="{00000000-0010-0000-A801-00000A000000}" name="10" dataDxfId="167"/>
    <tableColumn id="11" xr3:uid="{00000000-0010-0000-A801-00000B000000}" name="11" dataDxfId="166"/>
    <tableColumn id="12" xr3:uid="{00000000-0010-0000-A801-00000C000000}" name="12" dataDxfId="165"/>
    <tableColumn id="13" xr3:uid="{00000000-0010-0000-A801-00000D000000}" name="13" dataDxfId="164"/>
    <tableColumn id="14" xr3:uid="{00000000-0010-0000-A801-00000E000000}" name="14" dataDxfId="163"/>
    <tableColumn id="15" xr3:uid="{00000000-0010-0000-A801-00000F000000}" name="15" dataDxfId="162"/>
    <tableColumn id="16" xr3:uid="{00000000-0010-0000-A801-000010000000}" name="16" dataDxfId="161"/>
    <tableColumn id="17" xr3:uid="{00000000-0010-0000-A801-000011000000}" name="17" dataDxfId="160"/>
    <tableColumn id="18" xr3:uid="{00000000-0010-0000-A801-000012000000}" name="18" dataDxfId="159"/>
    <tableColumn id="19" xr3:uid="{00000000-0010-0000-A801-000013000000}" name="19" dataDxfId="158"/>
    <tableColumn id="20" xr3:uid="{00000000-0010-0000-A801-000014000000}" name="20" dataDxfId="157"/>
    <tableColumn id="21" xr3:uid="{00000000-0010-0000-A801-000015000000}" name="21" dataDxfId="156"/>
    <tableColumn id="22" xr3:uid="{00000000-0010-0000-A801-000016000000}" name="22" dataDxfId="155"/>
    <tableColumn id="23" xr3:uid="{00000000-0010-0000-A801-000017000000}" name="23" dataDxfId="154"/>
    <tableColumn id="24" xr3:uid="{00000000-0010-0000-A801-000018000000}" name="24" dataDxfId="153"/>
    <tableColumn id="25" xr3:uid="{00000000-0010-0000-A801-000019000000}" name="25" dataDxfId="152"/>
    <tableColumn id="26" xr3:uid="{00000000-0010-0000-A801-00001A000000}" name="26" dataDxfId="151"/>
    <tableColumn id="27" xr3:uid="{00000000-0010-0000-A801-00001B000000}" name="27" dataDxfId="150"/>
    <tableColumn id="28" xr3:uid="{00000000-0010-0000-A801-00001C000000}" name="28" dataDxfId="149"/>
    <tableColumn id="29" xr3:uid="{00000000-0010-0000-A801-00001D000000}" name="29" dataDxfId="148"/>
    <tableColumn id="30" xr3:uid="{00000000-0010-0000-A801-00001E000000}" name="30" dataDxfId="147"/>
    <tableColumn id="31" xr3:uid="{00000000-0010-0000-A801-00001F000000}" name="31" dataDxfId="146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ela192143427" displayName="Tabela192143427" ref="I115:AM125" totalsRowShown="0" headerRowDxfId="177" dataDxfId="178" headerRowBorderDxfId="8078">
  <autoFilter ref="I115:AM125" xr:uid="{00000000-0009-0000-0100-0000A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1-000001000000}" name="1" dataDxfId="209"/>
    <tableColumn id="2" xr3:uid="{00000000-0010-0000-A901-000002000000}" name="2" dataDxfId="208"/>
    <tableColumn id="3" xr3:uid="{00000000-0010-0000-A901-000003000000}" name="3" dataDxfId="207"/>
    <tableColumn id="4" xr3:uid="{00000000-0010-0000-A901-000004000000}" name="4" dataDxfId="206"/>
    <tableColumn id="5" xr3:uid="{00000000-0010-0000-A901-000005000000}" name="5" dataDxfId="205"/>
    <tableColumn id="6" xr3:uid="{00000000-0010-0000-A901-000006000000}" name="6" dataDxfId="204"/>
    <tableColumn id="7" xr3:uid="{00000000-0010-0000-A901-000007000000}" name="7" dataDxfId="203"/>
    <tableColumn id="8" xr3:uid="{00000000-0010-0000-A901-000008000000}" name="8" dataDxfId="202"/>
    <tableColumn id="9" xr3:uid="{00000000-0010-0000-A901-000009000000}" name="9" dataDxfId="201"/>
    <tableColumn id="10" xr3:uid="{00000000-0010-0000-A901-00000A000000}" name="10" dataDxfId="200"/>
    <tableColumn id="11" xr3:uid="{00000000-0010-0000-A901-00000B000000}" name="11" dataDxfId="199"/>
    <tableColumn id="12" xr3:uid="{00000000-0010-0000-A901-00000C000000}" name="12" dataDxfId="198"/>
    <tableColumn id="13" xr3:uid="{00000000-0010-0000-A901-00000D000000}" name="13" dataDxfId="197"/>
    <tableColumn id="14" xr3:uid="{00000000-0010-0000-A901-00000E000000}" name="14" dataDxfId="196"/>
    <tableColumn id="15" xr3:uid="{00000000-0010-0000-A901-00000F000000}" name="15" dataDxfId="195"/>
    <tableColumn id="16" xr3:uid="{00000000-0010-0000-A901-000010000000}" name="16" dataDxfId="194"/>
    <tableColumn id="17" xr3:uid="{00000000-0010-0000-A901-000011000000}" name="17" dataDxfId="193"/>
    <tableColumn id="18" xr3:uid="{00000000-0010-0000-A901-000012000000}" name="18" dataDxfId="192"/>
    <tableColumn id="19" xr3:uid="{00000000-0010-0000-A901-000013000000}" name="19" dataDxfId="191"/>
    <tableColumn id="20" xr3:uid="{00000000-0010-0000-A901-000014000000}" name="20" dataDxfId="190"/>
    <tableColumn id="21" xr3:uid="{00000000-0010-0000-A901-000015000000}" name="21" dataDxfId="189"/>
    <tableColumn id="22" xr3:uid="{00000000-0010-0000-A901-000016000000}" name="22" dataDxfId="188"/>
    <tableColumn id="23" xr3:uid="{00000000-0010-0000-A901-000017000000}" name="23" dataDxfId="187"/>
    <tableColumn id="24" xr3:uid="{00000000-0010-0000-A901-000018000000}" name="24" dataDxfId="186"/>
    <tableColumn id="25" xr3:uid="{00000000-0010-0000-A901-000019000000}" name="25" dataDxfId="185"/>
    <tableColumn id="26" xr3:uid="{00000000-0010-0000-A901-00001A000000}" name="26" dataDxfId="184"/>
    <tableColumn id="27" xr3:uid="{00000000-0010-0000-A901-00001B000000}" name="27" dataDxfId="183"/>
    <tableColumn id="28" xr3:uid="{00000000-0010-0000-A901-00001C000000}" name="28" dataDxfId="182"/>
    <tableColumn id="29" xr3:uid="{00000000-0010-0000-A901-00001D000000}" name="29" dataDxfId="181"/>
    <tableColumn id="30" xr3:uid="{00000000-0010-0000-A901-00001E000000}" name="30" dataDxfId="180"/>
    <tableColumn id="31" xr3:uid="{00000000-0010-0000-A901-00001F000000}" name="31" dataDxfId="179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ela192244428" displayName="Tabela192244428" ref="I151:AM161" totalsRowShown="0" headerRowDxfId="210" dataDxfId="211" headerRowBorderDxfId="8077">
  <autoFilter ref="I151:AM161" xr:uid="{00000000-0009-0000-0100-0000A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1-000001000000}" name="1" dataDxfId="242"/>
    <tableColumn id="2" xr3:uid="{00000000-0010-0000-AA01-000002000000}" name="2" dataDxfId="241"/>
    <tableColumn id="3" xr3:uid="{00000000-0010-0000-AA01-000003000000}" name="3" dataDxfId="240"/>
    <tableColumn id="4" xr3:uid="{00000000-0010-0000-AA01-000004000000}" name="4" dataDxfId="239"/>
    <tableColumn id="5" xr3:uid="{00000000-0010-0000-AA01-000005000000}" name="5" dataDxfId="238"/>
    <tableColumn id="6" xr3:uid="{00000000-0010-0000-AA01-000006000000}" name="6" dataDxfId="237"/>
    <tableColumn id="7" xr3:uid="{00000000-0010-0000-AA01-000007000000}" name="7" dataDxfId="236"/>
    <tableColumn id="8" xr3:uid="{00000000-0010-0000-AA01-000008000000}" name="8" dataDxfId="235"/>
    <tableColumn id="9" xr3:uid="{00000000-0010-0000-AA01-000009000000}" name="9" dataDxfId="234"/>
    <tableColumn id="10" xr3:uid="{00000000-0010-0000-AA01-00000A000000}" name="10" dataDxfId="233"/>
    <tableColumn id="11" xr3:uid="{00000000-0010-0000-AA01-00000B000000}" name="11" dataDxfId="232"/>
    <tableColumn id="12" xr3:uid="{00000000-0010-0000-AA01-00000C000000}" name="12" dataDxfId="231"/>
    <tableColumn id="13" xr3:uid="{00000000-0010-0000-AA01-00000D000000}" name="13" dataDxfId="230"/>
    <tableColumn id="14" xr3:uid="{00000000-0010-0000-AA01-00000E000000}" name="14" dataDxfId="229"/>
    <tableColumn id="15" xr3:uid="{00000000-0010-0000-AA01-00000F000000}" name="15" dataDxfId="228"/>
    <tableColumn id="16" xr3:uid="{00000000-0010-0000-AA01-000010000000}" name="16" dataDxfId="227"/>
    <tableColumn id="17" xr3:uid="{00000000-0010-0000-AA01-000011000000}" name="17" dataDxfId="226"/>
    <tableColumn id="18" xr3:uid="{00000000-0010-0000-AA01-000012000000}" name="18" dataDxfId="225"/>
    <tableColumn id="19" xr3:uid="{00000000-0010-0000-AA01-000013000000}" name="19" dataDxfId="224"/>
    <tableColumn id="20" xr3:uid="{00000000-0010-0000-AA01-000014000000}" name="20" dataDxfId="223"/>
    <tableColumn id="21" xr3:uid="{00000000-0010-0000-AA01-000015000000}" name="21" dataDxfId="222"/>
    <tableColumn id="22" xr3:uid="{00000000-0010-0000-AA01-000016000000}" name="22" dataDxfId="221"/>
    <tableColumn id="23" xr3:uid="{00000000-0010-0000-AA01-000017000000}" name="23" dataDxfId="220"/>
    <tableColumn id="24" xr3:uid="{00000000-0010-0000-AA01-000018000000}" name="24" dataDxfId="219"/>
    <tableColumn id="25" xr3:uid="{00000000-0010-0000-AA01-000019000000}" name="25" dataDxfId="218"/>
    <tableColumn id="26" xr3:uid="{00000000-0010-0000-AA01-00001A000000}" name="26" dataDxfId="217"/>
    <tableColumn id="27" xr3:uid="{00000000-0010-0000-AA01-00001B000000}" name="27" dataDxfId="216"/>
    <tableColumn id="28" xr3:uid="{00000000-0010-0000-AA01-00001C000000}" name="28" dataDxfId="215"/>
    <tableColumn id="29" xr3:uid="{00000000-0010-0000-AA01-00001D000000}" name="29" dataDxfId="214"/>
    <tableColumn id="30" xr3:uid="{00000000-0010-0000-AA01-00001E000000}" name="30" dataDxfId="213"/>
    <tableColumn id="31" xr3:uid="{00000000-0010-0000-AA01-00001F000000}" name="31" dataDxfId="212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ela192345429" displayName="Tabela192345429" ref="I211:AM221" totalsRowShown="0" headerRowDxfId="243" dataDxfId="244" headerRowBorderDxfId="8076">
  <autoFilter ref="I211:AM221" xr:uid="{00000000-0009-0000-0100-0000A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1-000001000000}" name="1" dataDxfId="275"/>
    <tableColumn id="2" xr3:uid="{00000000-0010-0000-AB01-000002000000}" name="2" dataDxfId="274"/>
    <tableColumn id="3" xr3:uid="{00000000-0010-0000-AB01-000003000000}" name="3" dataDxfId="273"/>
    <tableColumn id="4" xr3:uid="{00000000-0010-0000-AB01-000004000000}" name="4" dataDxfId="272"/>
    <tableColumn id="5" xr3:uid="{00000000-0010-0000-AB01-000005000000}" name="5" dataDxfId="271"/>
    <tableColumn id="6" xr3:uid="{00000000-0010-0000-AB01-000006000000}" name="6" dataDxfId="270"/>
    <tableColumn id="7" xr3:uid="{00000000-0010-0000-AB01-000007000000}" name="7" dataDxfId="269"/>
    <tableColumn id="8" xr3:uid="{00000000-0010-0000-AB01-000008000000}" name="8" dataDxfId="268"/>
    <tableColumn id="9" xr3:uid="{00000000-0010-0000-AB01-000009000000}" name="9" dataDxfId="267"/>
    <tableColumn id="10" xr3:uid="{00000000-0010-0000-AB01-00000A000000}" name="10" dataDxfId="266"/>
    <tableColumn id="11" xr3:uid="{00000000-0010-0000-AB01-00000B000000}" name="11" dataDxfId="265"/>
    <tableColumn id="12" xr3:uid="{00000000-0010-0000-AB01-00000C000000}" name="12" dataDxfId="264"/>
    <tableColumn id="13" xr3:uid="{00000000-0010-0000-AB01-00000D000000}" name="13" dataDxfId="263"/>
    <tableColumn id="14" xr3:uid="{00000000-0010-0000-AB01-00000E000000}" name="14" dataDxfId="262"/>
    <tableColumn id="15" xr3:uid="{00000000-0010-0000-AB01-00000F000000}" name="15" dataDxfId="261"/>
    <tableColumn id="16" xr3:uid="{00000000-0010-0000-AB01-000010000000}" name="16" dataDxfId="260"/>
    <tableColumn id="17" xr3:uid="{00000000-0010-0000-AB01-000011000000}" name="17" dataDxfId="259"/>
    <tableColumn id="18" xr3:uid="{00000000-0010-0000-AB01-000012000000}" name="18" dataDxfId="258"/>
    <tableColumn id="19" xr3:uid="{00000000-0010-0000-AB01-000013000000}" name="19" dataDxfId="257"/>
    <tableColumn id="20" xr3:uid="{00000000-0010-0000-AB01-000014000000}" name="20" dataDxfId="256"/>
    <tableColumn id="21" xr3:uid="{00000000-0010-0000-AB01-000015000000}" name="21" dataDxfId="255"/>
    <tableColumn id="22" xr3:uid="{00000000-0010-0000-AB01-000016000000}" name="22" dataDxfId="254"/>
    <tableColumn id="23" xr3:uid="{00000000-0010-0000-AB01-000017000000}" name="23" dataDxfId="253"/>
    <tableColumn id="24" xr3:uid="{00000000-0010-0000-AB01-000018000000}" name="24" dataDxfId="252"/>
    <tableColumn id="25" xr3:uid="{00000000-0010-0000-AB01-000019000000}" name="25" dataDxfId="251"/>
    <tableColumn id="26" xr3:uid="{00000000-0010-0000-AB01-00001A000000}" name="26" dataDxfId="250"/>
    <tableColumn id="27" xr3:uid="{00000000-0010-0000-AB01-00001B000000}" name="27" dataDxfId="249"/>
    <tableColumn id="28" xr3:uid="{00000000-0010-0000-AB01-00001C000000}" name="28" dataDxfId="248"/>
    <tableColumn id="29" xr3:uid="{00000000-0010-0000-AB01-00001D000000}" name="29" dataDxfId="247"/>
    <tableColumn id="30" xr3:uid="{00000000-0010-0000-AB01-00001E000000}" name="30" dataDxfId="246"/>
    <tableColumn id="31" xr3:uid="{00000000-0010-0000-AB01-00001F000000}" name="31" dataDxfId="245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ela19212446430" displayName="Tabela19212446430" ref="I139:AM149" totalsRowShown="0" headerRowDxfId="276" dataDxfId="277" headerRowBorderDxfId="8075">
  <autoFilter ref="I139:AM149" xr:uid="{00000000-0009-0000-0100-0000A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1-000001000000}" name="1" dataDxfId="308"/>
    <tableColumn id="2" xr3:uid="{00000000-0010-0000-AC01-000002000000}" name="2" dataDxfId="307"/>
    <tableColumn id="3" xr3:uid="{00000000-0010-0000-AC01-000003000000}" name="3" dataDxfId="306"/>
    <tableColumn id="4" xr3:uid="{00000000-0010-0000-AC01-000004000000}" name="4" dataDxfId="305"/>
    <tableColumn id="5" xr3:uid="{00000000-0010-0000-AC01-000005000000}" name="5" dataDxfId="304"/>
    <tableColumn id="6" xr3:uid="{00000000-0010-0000-AC01-000006000000}" name="6" dataDxfId="303"/>
    <tableColumn id="7" xr3:uid="{00000000-0010-0000-AC01-000007000000}" name="7" dataDxfId="302"/>
    <tableColumn id="8" xr3:uid="{00000000-0010-0000-AC01-000008000000}" name="8" dataDxfId="301"/>
    <tableColumn id="9" xr3:uid="{00000000-0010-0000-AC01-000009000000}" name="9" dataDxfId="300"/>
    <tableColumn id="10" xr3:uid="{00000000-0010-0000-AC01-00000A000000}" name="10" dataDxfId="299"/>
    <tableColumn id="11" xr3:uid="{00000000-0010-0000-AC01-00000B000000}" name="11" dataDxfId="298"/>
    <tableColumn id="12" xr3:uid="{00000000-0010-0000-AC01-00000C000000}" name="12" dataDxfId="297"/>
    <tableColumn id="13" xr3:uid="{00000000-0010-0000-AC01-00000D000000}" name="13" dataDxfId="296"/>
    <tableColumn id="14" xr3:uid="{00000000-0010-0000-AC01-00000E000000}" name="14" dataDxfId="295"/>
    <tableColumn id="15" xr3:uid="{00000000-0010-0000-AC01-00000F000000}" name="15" dataDxfId="294"/>
    <tableColumn id="16" xr3:uid="{00000000-0010-0000-AC01-000010000000}" name="16" dataDxfId="293"/>
    <tableColumn id="17" xr3:uid="{00000000-0010-0000-AC01-000011000000}" name="17" dataDxfId="292"/>
    <tableColumn id="18" xr3:uid="{00000000-0010-0000-AC01-000012000000}" name="18" dataDxfId="291"/>
    <tableColumn id="19" xr3:uid="{00000000-0010-0000-AC01-000013000000}" name="19" dataDxfId="290"/>
    <tableColumn id="20" xr3:uid="{00000000-0010-0000-AC01-000014000000}" name="20" dataDxfId="289"/>
    <tableColumn id="21" xr3:uid="{00000000-0010-0000-AC01-000015000000}" name="21" dataDxfId="288"/>
    <tableColumn id="22" xr3:uid="{00000000-0010-0000-AC01-000016000000}" name="22" dataDxfId="287"/>
    <tableColumn id="23" xr3:uid="{00000000-0010-0000-AC01-000017000000}" name="23" dataDxfId="286"/>
    <tableColumn id="24" xr3:uid="{00000000-0010-0000-AC01-000018000000}" name="24" dataDxfId="285"/>
    <tableColumn id="25" xr3:uid="{00000000-0010-0000-AC01-000019000000}" name="25" dataDxfId="284"/>
    <tableColumn id="26" xr3:uid="{00000000-0010-0000-AC01-00001A000000}" name="26" dataDxfId="283"/>
    <tableColumn id="27" xr3:uid="{00000000-0010-0000-AC01-00001B000000}" name="27" dataDxfId="282"/>
    <tableColumn id="28" xr3:uid="{00000000-0010-0000-AC01-00001C000000}" name="28" dataDxfId="281"/>
    <tableColumn id="29" xr3:uid="{00000000-0010-0000-AC01-00001D000000}" name="29" dataDxfId="280"/>
    <tableColumn id="30" xr3:uid="{00000000-0010-0000-AC01-00001E000000}" name="30" dataDxfId="279"/>
    <tableColumn id="31" xr3:uid="{00000000-0010-0000-AC01-00001F000000}" name="31" dataDxfId="278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FE7A8123-1AF7-F54E-89FF-080EAF0BD10F}" name="Tabela718354461478480" displayName="Tabela718354461478480" ref="E50:P65" headerRowCount="0" totalsRowShown="0" headerRowDxfId="8816" dataDxfId="8815" dataCellStyle="Walutowy">
  <tableColumns count="12">
    <tableColumn id="1" xr3:uid="{89FB4A31-F93B-7144-A508-71AE367D1AFE}" name="Kolumna1" dataDxfId="8814" dataCellStyle="Walutowy"/>
    <tableColumn id="2" xr3:uid="{85AB1C0F-0073-B942-9237-0FED789783BA}" name="Kolumna2" headerRowDxfId="8813" dataDxfId="8812" dataCellStyle="Walutowy"/>
    <tableColumn id="3" xr3:uid="{0463E37E-BAF1-B94F-8187-A78982BC4349}" name="Kolumna3" headerRowDxfId="8811" dataDxfId="8810" dataCellStyle="Walutowy"/>
    <tableColumn id="4" xr3:uid="{91F27F4D-6006-0D4F-923D-5FAE7CA902C8}" name="Kolumna4" headerRowDxfId="8809" dataDxfId="8808" dataCellStyle="Walutowy"/>
    <tableColumn id="5" xr3:uid="{A601FDA3-7E2F-4949-A3BE-CDA75AC22399}" name="Kolumna5" headerRowDxfId="8807" dataDxfId="8806" dataCellStyle="Walutowy"/>
    <tableColumn id="6" xr3:uid="{3A10D93B-C050-1B45-A89B-77E2202F402D}" name="Kolumna6" headerRowDxfId="8805" dataDxfId="8804" dataCellStyle="Walutowy"/>
    <tableColumn id="7" xr3:uid="{97978334-FD26-CC4F-A3B9-504256198BE1}" name="Kolumna7" headerRowDxfId="8803" dataDxfId="8802" dataCellStyle="Walutowy"/>
    <tableColumn id="8" xr3:uid="{D1E34FAB-B0D3-124A-82D7-1C78265AB81B}" name="Kolumna8" headerRowDxfId="8801" dataDxfId="8800" dataCellStyle="Walutowy"/>
    <tableColumn id="9" xr3:uid="{29BFEB38-86E7-A74E-B3B8-D3CB3083B4B0}" name="Kolumna9" headerRowDxfId="8799" dataDxfId="8798" dataCellStyle="Walutowy"/>
    <tableColumn id="10" xr3:uid="{C5410624-3F80-3444-A99D-985CB5A7F66F}" name="Kolumna10" headerRowDxfId="8797" dataDxfId="8796" dataCellStyle="Walutowy"/>
    <tableColumn id="11" xr3:uid="{4088220A-8963-A842-A9E2-1D8131A473AD}" name="Kolumna11" headerRowDxfId="8795" dataDxfId="8794" dataCellStyle="Walutowy"/>
    <tableColumn id="12" xr3:uid="{027F82A6-A7BB-E04F-B14B-E73AA19C6605}" name="Kolumna12" headerRowDxfId="8793" dataDxfId="8792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ela19212547431" displayName="Tabela19212547431" ref="I127:AM137" totalsRowShown="0" headerRowDxfId="309" dataDxfId="310" headerRowBorderDxfId="8074">
  <autoFilter ref="I127:AM137" xr:uid="{00000000-0009-0000-0100-0000A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1-000001000000}" name="1" dataDxfId="341"/>
    <tableColumn id="2" xr3:uid="{00000000-0010-0000-AD01-000002000000}" name="2" dataDxfId="340"/>
    <tableColumn id="3" xr3:uid="{00000000-0010-0000-AD01-000003000000}" name="3" dataDxfId="339"/>
    <tableColumn id="4" xr3:uid="{00000000-0010-0000-AD01-000004000000}" name="4" dataDxfId="338"/>
    <tableColumn id="5" xr3:uid="{00000000-0010-0000-AD01-000005000000}" name="5" dataDxfId="337"/>
    <tableColumn id="6" xr3:uid="{00000000-0010-0000-AD01-000006000000}" name="6" dataDxfId="336"/>
    <tableColumn id="7" xr3:uid="{00000000-0010-0000-AD01-000007000000}" name="7" dataDxfId="335"/>
    <tableColumn id="8" xr3:uid="{00000000-0010-0000-AD01-000008000000}" name="8" dataDxfId="334"/>
    <tableColumn id="9" xr3:uid="{00000000-0010-0000-AD01-000009000000}" name="9" dataDxfId="333"/>
    <tableColumn id="10" xr3:uid="{00000000-0010-0000-AD01-00000A000000}" name="10" dataDxfId="332"/>
    <tableColumn id="11" xr3:uid="{00000000-0010-0000-AD01-00000B000000}" name="11" dataDxfId="331"/>
    <tableColumn id="12" xr3:uid="{00000000-0010-0000-AD01-00000C000000}" name="12" dataDxfId="330"/>
    <tableColumn id="13" xr3:uid="{00000000-0010-0000-AD01-00000D000000}" name="13" dataDxfId="329"/>
    <tableColumn id="14" xr3:uid="{00000000-0010-0000-AD01-00000E000000}" name="14" dataDxfId="328"/>
    <tableColumn id="15" xr3:uid="{00000000-0010-0000-AD01-00000F000000}" name="15" dataDxfId="327"/>
    <tableColumn id="16" xr3:uid="{00000000-0010-0000-AD01-000010000000}" name="16" dataDxfId="326"/>
    <tableColumn id="17" xr3:uid="{00000000-0010-0000-AD01-000011000000}" name="17" dataDxfId="325"/>
    <tableColumn id="18" xr3:uid="{00000000-0010-0000-AD01-000012000000}" name="18" dataDxfId="324"/>
    <tableColumn id="19" xr3:uid="{00000000-0010-0000-AD01-000013000000}" name="19" dataDxfId="323"/>
    <tableColumn id="20" xr3:uid="{00000000-0010-0000-AD01-000014000000}" name="20" dataDxfId="322"/>
    <tableColumn id="21" xr3:uid="{00000000-0010-0000-AD01-000015000000}" name="21" dataDxfId="321"/>
    <tableColumn id="22" xr3:uid="{00000000-0010-0000-AD01-000016000000}" name="22" dataDxfId="320"/>
    <tableColumn id="23" xr3:uid="{00000000-0010-0000-AD01-000017000000}" name="23" dataDxfId="319"/>
    <tableColumn id="24" xr3:uid="{00000000-0010-0000-AD01-000018000000}" name="24" dataDxfId="318"/>
    <tableColumn id="25" xr3:uid="{00000000-0010-0000-AD01-000019000000}" name="25" dataDxfId="317"/>
    <tableColumn id="26" xr3:uid="{00000000-0010-0000-AD01-00001A000000}" name="26" dataDxfId="316"/>
    <tableColumn id="27" xr3:uid="{00000000-0010-0000-AD01-00001B000000}" name="27" dataDxfId="315"/>
    <tableColumn id="28" xr3:uid="{00000000-0010-0000-AD01-00001C000000}" name="28" dataDxfId="314"/>
    <tableColumn id="29" xr3:uid="{00000000-0010-0000-AD01-00001D000000}" name="29" dataDxfId="313"/>
    <tableColumn id="30" xr3:uid="{00000000-0010-0000-AD01-00001E000000}" name="30" dataDxfId="312"/>
    <tableColumn id="31" xr3:uid="{00000000-0010-0000-AD01-00001F000000}" name="31" dataDxfId="311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ela2548432" displayName="Tabela2548432" ref="I163:AM173" totalsRowShown="0" headerRowDxfId="342" dataDxfId="343">
  <autoFilter ref="I163:AM173" xr:uid="{00000000-0009-0000-0100-0000A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1-000001000000}" name="1" dataDxfId="374"/>
    <tableColumn id="2" xr3:uid="{00000000-0010-0000-AE01-000002000000}" name="2" dataDxfId="373"/>
    <tableColumn id="3" xr3:uid="{00000000-0010-0000-AE01-000003000000}" name="3" dataDxfId="372"/>
    <tableColumn id="4" xr3:uid="{00000000-0010-0000-AE01-000004000000}" name="4" dataDxfId="371"/>
    <tableColumn id="5" xr3:uid="{00000000-0010-0000-AE01-000005000000}" name="5" dataDxfId="370"/>
    <tableColumn id="6" xr3:uid="{00000000-0010-0000-AE01-000006000000}" name="6" dataDxfId="369"/>
    <tableColumn id="7" xr3:uid="{00000000-0010-0000-AE01-000007000000}" name="7" dataDxfId="368"/>
    <tableColumn id="8" xr3:uid="{00000000-0010-0000-AE01-000008000000}" name="8" dataDxfId="367"/>
    <tableColumn id="9" xr3:uid="{00000000-0010-0000-AE01-000009000000}" name="9" dataDxfId="366"/>
    <tableColumn id="10" xr3:uid="{00000000-0010-0000-AE01-00000A000000}" name="10" dataDxfId="365"/>
    <tableColumn id="11" xr3:uid="{00000000-0010-0000-AE01-00000B000000}" name="11" dataDxfId="364"/>
    <tableColumn id="12" xr3:uid="{00000000-0010-0000-AE01-00000C000000}" name="12" dataDxfId="363"/>
    <tableColumn id="13" xr3:uid="{00000000-0010-0000-AE01-00000D000000}" name="13" dataDxfId="362"/>
    <tableColumn id="14" xr3:uid="{00000000-0010-0000-AE01-00000E000000}" name="14" dataDxfId="361"/>
    <tableColumn id="15" xr3:uid="{00000000-0010-0000-AE01-00000F000000}" name="15" dataDxfId="360"/>
    <tableColumn id="16" xr3:uid="{00000000-0010-0000-AE01-000010000000}" name="16" dataDxfId="359"/>
    <tableColumn id="17" xr3:uid="{00000000-0010-0000-AE01-000011000000}" name="17" dataDxfId="358"/>
    <tableColumn id="18" xr3:uid="{00000000-0010-0000-AE01-000012000000}" name="18" dataDxfId="357"/>
    <tableColumn id="19" xr3:uid="{00000000-0010-0000-AE01-000013000000}" name="19" dataDxfId="356"/>
    <tableColumn id="20" xr3:uid="{00000000-0010-0000-AE01-000014000000}" name="20" dataDxfId="355"/>
    <tableColumn id="21" xr3:uid="{00000000-0010-0000-AE01-000015000000}" name="21" dataDxfId="354"/>
    <tableColumn id="22" xr3:uid="{00000000-0010-0000-AE01-000016000000}" name="22" dataDxfId="353"/>
    <tableColumn id="23" xr3:uid="{00000000-0010-0000-AE01-000017000000}" name="23" dataDxfId="352"/>
    <tableColumn id="24" xr3:uid="{00000000-0010-0000-AE01-000018000000}" name="24" dataDxfId="351"/>
    <tableColumn id="25" xr3:uid="{00000000-0010-0000-AE01-000019000000}" name="25" dataDxfId="350"/>
    <tableColumn id="26" xr3:uid="{00000000-0010-0000-AE01-00001A000000}" name="26" dataDxfId="349"/>
    <tableColumn id="27" xr3:uid="{00000000-0010-0000-AE01-00001B000000}" name="27" dataDxfId="348"/>
    <tableColumn id="28" xr3:uid="{00000000-0010-0000-AE01-00001C000000}" name="28" dataDxfId="347"/>
    <tableColumn id="29" xr3:uid="{00000000-0010-0000-AE01-00001D000000}" name="29" dataDxfId="346"/>
    <tableColumn id="30" xr3:uid="{00000000-0010-0000-AE01-00001E000000}" name="30" dataDxfId="345"/>
    <tableColumn id="31" xr3:uid="{00000000-0010-0000-AE01-00001F000000}" name="31" dataDxfId="344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ela2649433" displayName="Tabela2649433" ref="I175:AM185" totalsRowShown="0" headerRowDxfId="375" dataDxfId="376" headerRowBorderDxfId="8073">
  <autoFilter ref="I175:AM185" xr:uid="{00000000-0009-0000-0100-0000B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1-000001000000}" name="1" dataDxfId="407"/>
    <tableColumn id="2" xr3:uid="{00000000-0010-0000-AF01-000002000000}" name="2" dataDxfId="406"/>
    <tableColumn id="3" xr3:uid="{00000000-0010-0000-AF01-000003000000}" name="3" dataDxfId="405"/>
    <tableColumn id="4" xr3:uid="{00000000-0010-0000-AF01-000004000000}" name="4" dataDxfId="404"/>
    <tableColumn id="5" xr3:uid="{00000000-0010-0000-AF01-000005000000}" name="5" dataDxfId="403"/>
    <tableColumn id="6" xr3:uid="{00000000-0010-0000-AF01-000006000000}" name="6" dataDxfId="402"/>
    <tableColumn id="7" xr3:uid="{00000000-0010-0000-AF01-000007000000}" name="7" dataDxfId="401"/>
    <tableColumn id="8" xr3:uid="{00000000-0010-0000-AF01-000008000000}" name="8" dataDxfId="400"/>
    <tableColumn id="9" xr3:uid="{00000000-0010-0000-AF01-000009000000}" name="9" dataDxfId="399"/>
    <tableColumn id="10" xr3:uid="{00000000-0010-0000-AF01-00000A000000}" name="10" dataDxfId="398"/>
    <tableColumn id="11" xr3:uid="{00000000-0010-0000-AF01-00000B000000}" name="11" dataDxfId="397"/>
    <tableColumn id="12" xr3:uid="{00000000-0010-0000-AF01-00000C000000}" name="12" dataDxfId="396"/>
    <tableColumn id="13" xr3:uid="{00000000-0010-0000-AF01-00000D000000}" name="13" dataDxfId="395"/>
    <tableColumn id="14" xr3:uid="{00000000-0010-0000-AF01-00000E000000}" name="14" dataDxfId="394"/>
    <tableColumn id="15" xr3:uid="{00000000-0010-0000-AF01-00000F000000}" name="15" dataDxfId="393"/>
    <tableColumn id="16" xr3:uid="{00000000-0010-0000-AF01-000010000000}" name="16" dataDxfId="392"/>
    <tableColumn id="17" xr3:uid="{00000000-0010-0000-AF01-000011000000}" name="17" dataDxfId="391"/>
    <tableColumn id="18" xr3:uid="{00000000-0010-0000-AF01-000012000000}" name="18" dataDxfId="390"/>
    <tableColumn id="19" xr3:uid="{00000000-0010-0000-AF01-000013000000}" name="19" dataDxfId="389"/>
    <tableColumn id="20" xr3:uid="{00000000-0010-0000-AF01-000014000000}" name="20" dataDxfId="388"/>
    <tableColumn id="21" xr3:uid="{00000000-0010-0000-AF01-000015000000}" name="21" dataDxfId="387"/>
    <tableColumn id="22" xr3:uid="{00000000-0010-0000-AF01-000016000000}" name="22" dataDxfId="386"/>
    <tableColumn id="23" xr3:uid="{00000000-0010-0000-AF01-000017000000}" name="23" dataDxfId="385"/>
    <tableColumn id="24" xr3:uid="{00000000-0010-0000-AF01-000018000000}" name="24" dataDxfId="384"/>
    <tableColumn id="25" xr3:uid="{00000000-0010-0000-AF01-000019000000}" name="25" dataDxfId="383"/>
    <tableColumn id="26" xr3:uid="{00000000-0010-0000-AF01-00001A000000}" name="26" dataDxfId="382"/>
    <tableColumn id="27" xr3:uid="{00000000-0010-0000-AF01-00001B000000}" name="27" dataDxfId="381"/>
    <tableColumn id="28" xr3:uid="{00000000-0010-0000-AF01-00001C000000}" name="28" dataDxfId="380"/>
    <tableColumn id="29" xr3:uid="{00000000-0010-0000-AF01-00001D000000}" name="29" dataDxfId="379"/>
    <tableColumn id="30" xr3:uid="{00000000-0010-0000-AF01-00001E000000}" name="30" dataDxfId="378"/>
    <tableColumn id="31" xr3:uid="{00000000-0010-0000-AF01-00001F000000}" name="31" dataDxfId="377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ela2750434" displayName="Tabela2750434" ref="I187:AM197" totalsRowShown="0" headerRowDxfId="408" dataDxfId="409">
  <autoFilter ref="I187:AM197" xr:uid="{00000000-0009-0000-0100-0000B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1-000001000000}" name="1" dataDxfId="440"/>
    <tableColumn id="2" xr3:uid="{00000000-0010-0000-B001-000002000000}" name="2" dataDxfId="439"/>
    <tableColumn id="3" xr3:uid="{00000000-0010-0000-B001-000003000000}" name="3" dataDxfId="438"/>
    <tableColumn id="4" xr3:uid="{00000000-0010-0000-B001-000004000000}" name="4" dataDxfId="437"/>
    <tableColumn id="5" xr3:uid="{00000000-0010-0000-B001-000005000000}" name="5" dataDxfId="436"/>
    <tableColumn id="6" xr3:uid="{00000000-0010-0000-B001-000006000000}" name="6" dataDxfId="435"/>
    <tableColumn id="7" xr3:uid="{00000000-0010-0000-B001-000007000000}" name="7" dataDxfId="434"/>
    <tableColumn id="8" xr3:uid="{00000000-0010-0000-B001-000008000000}" name="8" dataDxfId="433"/>
    <tableColumn id="9" xr3:uid="{00000000-0010-0000-B001-000009000000}" name="9" dataDxfId="432"/>
    <tableColumn id="10" xr3:uid="{00000000-0010-0000-B001-00000A000000}" name="10" dataDxfId="431"/>
    <tableColumn id="11" xr3:uid="{00000000-0010-0000-B001-00000B000000}" name="11" dataDxfId="430"/>
    <tableColumn id="12" xr3:uid="{00000000-0010-0000-B001-00000C000000}" name="12" dataDxfId="429"/>
    <tableColumn id="13" xr3:uid="{00000000-0010-0000-B001-00000D000000}" name="13" dataDxfId="428"/>
    <tableColumn id="14" xr3:uid="{00000000-0010-0000-B001-00000E000000}" name="14" dataDxfId="427"/>
    <tableColumn id="15" xr3:uid="{00000000-0010-0000-B001-00000F000000}" name="15" dataDxfId="426"/>
    <tableColumn id="16" xr3:uid="{00000000-0010-0000-B001-000010000000}" name="16" dataDxfId="425"/>
    <tableColumn id="17" xr3:uid="{00000000-0010-0000-B001-000011000000}" name="17" dataDxfId="424"/>
    <tableColumn id="18" xr3:uid="{00000000-0010-0000-B001-000012000000}" name="18" dataDxfId="423"/>
    <tableColumn id="19" xr3:uid="{00000000-0010-0000-B001-000013000000}" name="19" dataDxfId="422"/>
    <tableColumn id="20" xr3:uid="{00000000-0010-0000-B001-000014000000}" name="20" dataDxfId="421"/>
    <tableColumn id="21" xr3:uid="{00000000-0010-0000-B001-000015000000}" name="21" dataDxfId="420"/>
    <tableColumn id="22" xr3:uid="{00000000-0010-0000-B001-000016000000}" name="22" dataDxfId="419"/>
    <tableColumn id="23" xr3:uid="{00000000-0010-0000-B001-000017000000}" name="23" dataDxfId="418"/>
    <tableColumn id="24" xr3:uid="{00000000-0010-0000-B001-000018000000}" name="24" dataDxfId="417"/>
    <tableColumn id="25" xr3:uid="{00000000-0010-0000-B001-000019000000}" name="25" dataDxfId="416"/>
    <tableColumn id="26" xr3:uid="{00000000-0010-0000-B001-00001A000000}" name="26" dataDxfId="415"/>
    <tableColumn id="27" xr3:uid="{00000000-0010-0000-B001-00001B000000}" name="27" dataDxfId="414"/>
    <tableColumn id="28" xr3:uid="{00000000-0010-0000-B001-00001C000000}" name="28" dataDxfId="413"/>
    <tableColumn id="29" xr3:uid="{00000000-0010-0000-B001-00001D000000}" name="29" dataDxfId="412"/>
    <tableColumn id="30" xr3:uid="{00000000-0010-0000-B001-00001E000000}" name="30" dataDxfId="411"/>
    <tableColumn id="31" xr3:uid="{00000000-0010-0000-B001-00001F000000}" name="31" dataDxfId="410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ela2851435" displayName="Tabela2851435" ref="I199:AM209" totalsRowShown="0" headerRowDxfId="441" dataDxfId="442" headerRowBorderDxfId="8072">
  <autoFilter ref="I199:AM209" xr:uid="{00000000-0009-0000-0100-0000B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1-000001000000}" name="1" dataDxfId="473"/>
    <tableColumn id="2" xr3:uid="{00000000-0010-0000-B101-000002000000}" name="2" dataDxfId="472"/>
    <tableColumn id="3" xr3:uid="{00000000-0010-0000-B101-000003000000}" name="3" dataDxfId="471"/>
    <tableColumn id="4" xr3:uid="{00000000-0010-0000-B101-000004000000}" name="4" dataDxfId="470"/>
    <tableColumn id="5" xr3:uid="{00000000-0010-0000-B101-000005000000}" name="5" dataDxfId="469"/>
    <tableColumn id="6" xr3:uid="{00000000-0010-0000-B101-000006000000}" name="6" dataDxfId="468"/>
    <tableColumn id="7" xr3:uid="{00000000-0010-0000-B101-000007000000}" name="7" dataDxfId="467"/>
    <tableColumn id="8" xr3:uid="{00000000-0010-0000-B101-000008000000}" name="8" dataDxfId="466"/>
    <tableColumn id="9" xr3:uid="{00000000-0010-0000-B101-000009000000}" name="9" dataDxfId="465"/>
    <tableColumn id="10" xr3:uid="{00000000-0010-0000-B101-00000A000000}" name="10" dataDxfId="464"/>
    <tableColumn id="11" xr3:uid="{00000000-0010-0000-B101-00000B000000}" name="11" dataDxfId="463"/>
    <tableColumn id="12" xr3:uid="{00000000-0010-0000-B101-00000C000000}" name="12" dataDxfId="462"/>
    <tableColumn id="13" xr3:uid="{00000000-0010-0000-B101-00000D000000}" name="13" dataDxfId="461"/>
    <tableColumn id="14" xr3:uid="{00000000-0010-0000-B101-00000E000000}" name="14" dataDxfId="460"/>
    <tableColumn id="15" xr3:uid="{00000000-0010-0000-B101-00000F000000}" name="15" dataDxfId="459"/>
    <tableColumn id="16" xr3:uid="{00000000-0010-0000-B101-000010000000}" name="16" dataDxfId="458"/>
    <tableColumn id="17" xr3:uid="{00000000-0010-0000-B101-000011000000}" name="17" dataDxfId="457"/>
    <tableColumn id="18" xr3:uid="{00000000-0010-0000-B101-000012000000}" name="18" dataDxfId="456"/>
    <tableColumn id="19" xr3:uid="{00000000-0010-0000-B101-000013000000}" name="19" dataDxfId="455"/>
    <tableColumn id="20" xr3:uid="{00000000-0010-0000-B101-000014000000}" name="20" dataDxfId="454"/>
    <tableColumn id="21" xr3:uid="{00000000-0010-0000-B101-000015000000}" name="21" dataDxfId="453"/>
    <tableColumn id="22" xr3:uid="{00000000-0010-0000-B101-000016000000}" name="22" dataDxfId="452"/>
    <tableColumn id="23" xr3:uid="{00000000-0010-0000-B101-000017000000}" name="23" dataDxfId="451"/>
    <tableColumn id="24" xr3:uid="{00000000-0010-0000-B101-000018000000}" name="24" dataDxfId="450"/>
    <tableColumn id="25" xr3:uid="{00000000-0010-0000-B101-000019000000}" name="25" dataDxfId="449"/>
    <tableColumn id="26" xr3:uid="{00000000-0010-0000-B101-00001A000000}" name="26" dataDxfId="448"/>
    <tableColumn id="27" xr3:uid="{00000000-0010-0000-B101-00001B000000}" name="27" dataDxfId="447"/>
    <tableColumn id="28" xr3:uid="{00000000-0010-0000-B101-00001C000000}" name="28" dataDxfId="446"/>
    <tableColumn id="29" xr3:uid="{00000000-0010-0000-B101-00001D000000}" name="29" dataDxfId="445"/>
    <tableColumn id="30" xr3:uid="{00000000-0010-0000-B101-00001E000000}" name="30" dataDxfId="444"/>
    <tableColumn id="31" xr3:uid="{00000000-0010-0000-B101-00001F000000}" name="31" dataDxfId="443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ela164058436" displayName="Tabela164058436" ref="B224:G233" headerRowCount="0" totalsRowShown="0">
  <tableColumns count="6">
    <tableColumn id="1" xr3:uid="{00000000-0010-0000-B201-000001000000}" name="Kolumna1" dataDxfId="479">
      <calculatedColumnFormula>'Wzorzec kategorii'!B180</calculatedColumnFormula>
    </tableColumn>
    <tableColumn id="2" xr3:uid="{00000000-0010-0000-B201-000002000000}" name="Kolumna2" dataDxfId="478" dataCellStyle="Walutowy"/>
    <tableColumn id="3" xr3:uid="{00000000-0010-0000-B201-000003000000}" name="Kolumna3" dataDxfId="477" dataCellStyle="Walutowy">
      <calculatedColumnFormula>SUM(Tabela19234559437[#This Row])</calculatedColumnFormula>
    </tableColumn>
    <tableColumn id="4" xr3:uid="{00000000-0010-0000-B201-000004000000}" name="Kolumna4" dataDxfId="476" dataCellStyle="Walutowy">
      <calculatedColumnFormula>C224-D224</calculatedColumnFormula>
    </tableColumn>
    <tableColumn id="5" xr3:uid="{00000000-0010-0000-B201-000005000000}" name="Kolumna5" dataDxfId="475" dataCellStyle="Procentowy">
      <calculatedColumnFormula>IFERROR(D224/C224,"")</calculatedColumnFormula>
    </tableColumn>
    <tableColumn id="6" xr3:uid="{00000000-0010-0000-B201-000006000000}" name="Kolumna6" dataDxfId="474" dataCellStyle="Walutowy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ela19234559437" displayName="Tabela19234559437" ref="I223:AM233" totalsRowShown="0" headerRowDxfId="480" dataDxfId="481" headerRowBorderDxfId="8071">
  <autoFilter ref="I223:AM233" xr:uid="{00000000-0009-0000-0100-0000B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1-000001000000}" name="1" dataDxfId="512"/>
    <tableColumn id="2" xr3:uid="{00000000-0010-0000-B301-000002000000}" name="2" dataDxfId="511"/>
    <tableColumn id="3" xr3:uid="{00000000-0010-0000-B301-000003000000}" name="3" dataDxfId="510"/>
    <tableColumn id="4" xr3:uid="{00000000-0010-0000-B301-000004000000}" name="4" dataDxfId="509"/>
    <tableColumn id="5" xr3:uid="{00000000-0010-0000-B301-000005000000}" name="5" dataDxfId="508"/>
    <tableColumn id="6" xr3:uid="{00000000-0010-0000-B301-000006000000}" name="6" dataDxfId="507"/>
    <tableColumn id="7" xr3:uid="{00000000-0010-0000-B301-000007000000}" name="7" dataDxfId="506"/>
    <tableColumn id="8" xr3:uid="{00000000-0010-0000-B301-000008000000}" name="8" dataDxfId="505"/>
    <tableColumn id="9" xr3:uid="{00000000-0010-0000-B301-000009000000}" name="9" dataDxfId="504"/>
    <tableColumn id="10" xr3:uid="{00000000-0010-0000-B301-00000A000000}" name="10" dataDxfId="503"/>
    <tableColumn id="11" xr3:uid="{00000000-0010-0000-B301-00000B000000}" name="11" dataDxfId="502"/>
    <tableColumn id="12" xr3:uid="{00000000-0010-0000-B301-00000C000000}" name="12" dataDxfId="501"/>
    <tableColumn id="13" xr3:uid="{00000000-0010-0000-B301-00000D000000}" name="13" dataDxfId="500"/>
    <tableColumn id="14" xr3:uid="{00000000-0010-0000-B301-00000E000000}" name="14" dataDxfId="499"/>
    <tableColumn id="15" xr3:uid="{00000000-0010-0000-B301-00000F000000}" name="15" dataDxfId="498"/>
    <tableColumn id="16" xr3:uid="{00000000-0010-0000-B301-000010000000}" name="16" dataDxfId="497"/>
    <tableColumn id="17" xr3:uid="{00000000-0010-0000-B301-000011000000}" name="17" dataDxfId="496"/>
    <tableColumn id="18" xr3:uid="{00000000-0010-0000-B301-000012000000}" name="18" dataDxfId="495"/>
    <tableColumn id="19" xr3:uid="{00000000-0010-0000-B301-000013000000}" name="19" dataDxfId="494"/>
    <tableColumn id="20" xr3:uid="{00000000-0010-0000-B301-000014000000}" name="20" dataDxfId="493"/>
    <tableColumn id="21" xr3:uid="{00000000-0010-0000-B301-000015000000}" name="21" dataDxfId="492"/>
    <tableColumn id="22" xr3:uid="{00000000-0010-0000-B301-000016000000}" name="22" dataDxfId="491"/>
    <tableColumn id="23" xr3:uid="{00000000-0010-0000-B301-000017000000}" name="23" dataDxfId="490"/>
    <tableColumn id="24" xr3:uid="{00000000-0010-0000-B301-000018000000}" name="24" dataDxfId="489"/>
    <tableColumn id="25" xr3:uid="{00000000-0010-0000-B301-000019000000}" name="25" dataDxfId="488"/>
    <tableColumn id="26" xr3:uid="{00000000-0010-0000-B301-00001A000000}" name="26" dataDxfId="487"/>
    <tableColumn id="27" xr3:uid="{00000000-0010-0000-B301-00001B000000}" name="27" dataDxfId="486"/>
    <tableColumn id="28" xr3:uid="{00000000-0010-0000-B301-00001C000000}" name="28" dataDxfId="485"/>
    <tableColumn id="29" xr3:uid="{00000000-0010-0000-B301-00001D000000}" name="29" dataDxfId="484"/>
    <tableColumn id="30" xr3:uid="{00000000-0010-0000-B301-00001E000000}" name="30" dataDxfId="483"/>
    <tableColumn id="31" xr3:uid="{00000000-0010-0000-B301-00001F000000}" name="31" dataDxfId="482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ela16405860438" displayName="Tabela16405860438" ref="B236:G245" headerRowCount="0" totalsRowShown="0">
  <tableColumns count="6">
    <tableColumn id="1" xr3:uid="{00000000-0010-0000-B401-000001000000}" name="Kolumna1" dataDxfId="518">
      <calculatedColumnFormula>'Wzorzec kategorii'!B192</calculatedColumnFormula>
    </tableColumn>
    <tableColumn id="2" xr3:uid="{00000000-0010-0000-B401-000002000000}" name="Kolumna2" dataDxfId="517" dataCellStyle="Walutowy"/>
    <tableColumn id="3" xr3:uid="{00000000-0010-0000-B401-000003000000}" name="Kolumna3" dataDxfId="516" dataCellStyle="Walutowy">
      <calculatedColumnFormula>SUM(Tabela1923455962440[#This Row])</calculatedColumnFormula>
    </tableColumn>
    <tableColumn id="4" xr3:uid="{00000000-0010-0000-B401-000004000000}" name="Kolumna4" dataDxfId="515" dataCellStyle="Walutowy">
      <calculatedColumnFormula>C236-D236</calculatedColumnFormula>
    </tableColumn>
    <tableColumn id="5" xr3:uid="{00000000-0010-0000-B401-000005000000}" name="Kolumna5" dataDxfId="514" dataCellStyle="Procentowy">
      <calculatedColumnFormula>IFERROR(D236/C236,"")</calculatedColumnFormula>
    </tableColumn>
    <tableColumn id="6" xr3:uid="{00000000-0010-0000-B401-000006000000}" name="Kolumna6" dataDxfId="513" dataCellStyle="Walutowy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ela1640586061439" displayName="Tabela1640586061439" ref="B248:G257" headerRowCount="0" totalsRowShown="0">
  <tableColumns count="6">
    <tableColumn id="1" xr3:uid="{00000000-0010-0000-B501-000001000000}" name="Kolumna1" dataDxfId="524">
      <calculatedColumnFormula>'Wzorzec kategorii'!B204</calculatedColumnFormula>
    </tableColumn>
    <tableColumn id="2" xr3:uid="{00000000-0010-0000-B501-000002000000}" name="Kolumna2" dataDxfId="523" dataCellStyle="Walutowy"/>
    <tableColumn id="3" xr3:uid="{00000000-0010-0000-B501-000003000000}" name="Kolumna3" dataDxfId="522" dataCellStyle="Walutowy">
      <calculatedColumnFormula>SUM(Tabela1923455963441[#This Row])</calculatedColumnFormula>
    </tableColumn>
    <tableColumn id="4" xr3:uid="{00000000-0010-0000-B501-000004000000}" name="Kolumna4" dataDxfId="521" dataCellStyle="Walutowy">
      <calculatedColumnFormula>C248-D248</calculatedColumnFormula>
    </tableColumn>
    <tableColumn id="5" xr3:uid="{00000000-0010-0000-B501-000005000000}" name="Kolumna5" dataDxfId="520" dataCellStyle="Procentowy">
      <calculatedColumnFormula>IFERROR(D248/C248,"")</calculatedColumnFormula>
    </tableColumn>
    <tableColumn id="6" xr3:uid="{00000000-0010-0000-B501-000006000000}" name="Kolumna6" dataDxfId="519" dataCellStyle="Walutowy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ela1923455962440" displayName="Tabela1923455962440" ref="I235:AM245" totalsRowShown="0" headerRowDxfId="525" dataDxfId="526" headerRowBorderDxfId="8070">
  <autoFilter ref="I235:AM245" xr:uid="{00000000-0009-0000-0100-0000B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1-000001000000}" name="1" dataDxfId="557"/>
    <tableColumn id="2" xr3:uid="{00000000-0010-0000-B601-000002000000}" name="2" dataDxfId="556"/>
    <tableColumn id="3" xr3:uid="{00000000-0010-0000-B601-000003000000}" name="3" dataDxfId="555"/>
    <tableColumn id="4" xr3:uid="{00000000-0010-0000-B601-000004000000}" name="4" dataDxfId="554"/>
    <tableColumn id="5" xr3:uid="{00000000-0010-0000-B601-000005000000}" name="5" dataDxfId="553"/>
    <tableColumn id="6" xr3:uid="{00000000-0010-0000-B601-000006000000}" name="6" dataDxfId="552"/>
    <tableColumn id="7" xr3:uid="{00000000-0010-0000-B601-000007000000}" name="7" dataDxfId="551"/>
    <tableColumn id="8" xr3:uid="{00000000-0010-0000-B601-000008000000}" name="8" dataDxfId="550"/>
    <tableColumn id="9" xr3:uid="{00000000-0010-0000-B601-000009000000}" name="9" dataDxfId="549"/>
    <tableColumn id="10" xr3:uid="{00000000-0010-0000-B601-00000A000000}" name="10" dataDxfId="548"/>
    <tableColumn id="11" xr3:uid="{00000000-0010-0000-B601-00000B000000}" name="11" dataDxfId="547"/>
    <tableColumn id="12" xr3:uid="{00000000-0010-0000-B601-00000C000000}" name="12" dataDxfId="546"/>
    <tableColumn id="13" xr3:uid="{00000000-0010-0000-B601-00000D000000}" name="13" dataDxfId="545"/>
    <tableColumn id="14" xr3:uid="{00000000-0010-0000-B601-00000E000000}" name="14" dataDxfId="544"/>
    <tableColumn id="15" xr3:uid="{00000000-0010-0000-B601-00000F000000}" name="15" dataDxfId="543"/>
    <tableColumn id="16" xr3:uid="{00000000-0010-0000-B601-000010000000}" name="16" dataDxfId="542"/>
    <tableColumn id="17" xr3:uid="{00000000-0010-0000-B601-000011000000}" name="17" dataDxfId="541"/>
    <tableColumn id="18" xr3:uid="{00000000-0010-0000-B601-000012000000}" name="18" dataDxfId="540"/>
    <tableColumn id="19" xr3:uid="{00000000-0010-0000-B601-000013000000}" name="19" dataDxfId="539"/>
    <tableColumn id="20" xr3:uid="{00000000-0010-0000-B601-000014000000}" name="20" dataDxfId="538"/>
    <tableColumn id="21" xr3:uid="{00000000-0010-0000-B601-000015000000}" name="21" dataDxfId="537"/>
    <tableColumn id="22" xr3:uid="{00000000-0010-0000-B601-000016000000}" name="22" dataDxfId="536"/>
    <tableColumn id="23" xr3:uid="{00000000-0010-0000-B601-000017000000}" name="23" dataDxfId="535"/>
    <tableColumn id="24" xr3:uid="{00000000-0010-0000-B601-000018000000}" name="24" dataDxfId="534"/>
    <tableColumn id="25" xr3:uid="{00000000-0010-0000-B601-000019000000}" name="25" dataDxfId="533"/>
    <tableColumn id="26" xr3:uid="{00000000-0010-0000-B601-00001A000000}" name="26" dataDxfId="532"/>
    <tableColumn id="27" xr3:uid="{00000000-0010-0000-B601-00001B000000}" name="27" dataDxfId="531"/>
    <tableColumn id="28" xr3:uid="{00000000-0010-0000-B601-00001C000000}" name="28" dataDxfId="530"/>
    <tableColumn id="29" xr3:uid="{00000000-0010-0000-B601-00001D000000}" name="29" dataDxfId="529"/>
    <tableColumn id="30" xr3:uid="{00000000-0010-0000-B601-00001E000000}" name="30" dataDxfId="528"/>
    <tableColumn id="31" xr3:uid="{00000000-0010-0000-B601-00001F000000}" name="31" dataDxfId="527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29000000}" name="Jedzenie2443" displayName="Jedzenie2443" ref="B74:G83" headerRowCount="0" totalsRowShown="0" headerRowDxfId="8791" dataDxfId="8790">
  <tableColumns count="6">
    <tableColumn id="1" xr3:uid="{00000000-0010-0000-2900-000001000000}" name="Kategoria" dataDxfId="8789">
      <calculatedColumnFormula>'Wzorzec kategorii'!B36</calculatedColumnFormula>
    </tableColumn>
    <tableColumn id="2" xr3:uid="{00000000-0010-0000-2900-000002000000}" name="0" headerRowDxfId="8788" dataDxfId="8052">
      <calculatedColumnFormula>Styczeń!C80+Luty!C80+Marzec!C80+Kwiecień!C80+Maj!C80+Czerwiec!C80+Lipiec!C80+Sierpień!C80+Wrzesień!C80+Październik!C80+Listopad!C80+Grudzień!C80</calculatedColumnFormula>
    </tableColumn>
    <tableColumn id="3" xr3:uid="{00000000-0010-0000-2900-000003000000}" name="02" headerRowDxfId="8787" dataDxfId="8051" dataCellStyle="Walutowy">
      <calculatedColumnFormula>(SUM(K74:V74))</calculatedColumnFormula>
    </tableColumn>
    <tableColumn id="4" xr3:uid="{00000000-0010-0000-2900-000004000000}" name="Kolumna4" dataDxfId="8050">
      <calculatedColumnFormula>C74-D74</calculatedColumnFormula>
    </tableColumn>
    <tableColumn id="5" xr3:uid="{00000000-0010-0000-2900-000005000000}" name="Kolumna1" dataDxfId="8786">
      <calculatedColumnFormula>IFERROR(D74/C74,"")</calculatedColumnFormula>
    </tableColumn>
    <tableColumn id="6" xr3:uid="{00000000-0010-0000-2900-000006000000}" name="Kolumna2" dataDxfId="8785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ela1923455963441" displayName="Tabela1923455963441" ref="I247:AM257" totalsRowShown="0" headerRowDxfId="558" dataDxfId="559" headerRowBorderDxfId="8069">
  <autoFilter ref="I247:AM257" xr:uid="{00000000-0009-0000-0100-0000B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1-000001000000}" name="1" dataDxfId="590"/>
    <tableColumn id="2" xr3:uid="{00000000-0010-0000-B701-000002000000}" name="2" dataDxfId="589"/>
    <tableColumn id="3" xr3:uid="{00000000-0010-0000-B701-000003000000}" name="3" dataDxfId="588"/>
    <tableColumn id="4" xr3:uid="{00000000-0010-0000-B701-000004000000}" name="4" dataDxfId="587"/>
    <tableColumn id="5" xr3:uid="{00000000-0010-0000-B701-000005000000}" name="5" dataDxfId="586"/>
    <tableColumn id="6" xr3:uid="{00000000-0010-0000-B701-000006000000}" name="6" dataDxfId="585"/>
    <tableColumn id="7" xr3:uid="{00000000-0010-0000-B701-000007000000}" name="7" dataDxfId="584"/>
    <tableColumn id="8" xr3:uid="{00000000-0010-0000-B701-000008000000}" name="8" dataDxfId="583"/>
    <tableColumn id="9" xr3:uid="{00000000-0010-0000-B701-000009000000}" name="9" dataDxfId="582"/>
    <tableColumn id="10" xr3:uid="{00000000-0010-0000-B701-00000A000000}" name="10" dataDxfId="581"/>
    <tableColumn id="11" xr3:uid="{00000000-0010-0000-B701-00000B000000}" name="11" dataDxfId="580"/>
    <tableColumn id="12" xr3:uid="{00000000-0010-0000-B701-00000C000000}" name="12" dataDxfId="579"/>
    <tableColumn id="13" xr3:uid="{00000000-0010-0000-B701-00000D000000}" name="13" dataDxfId="578"/>
    <tableColumn id="14" xr3:uid="{00000000-0010-0000-B701-00000E000000}" name="14" dataDxfId="577"/>
    <tableColumn id="15" xr3:uid="{00000000-0010-0000-B701-00000F000000}" name="15" dataDxfId="576"/>
    <tableColumn id="16" xr3:uid="{00000000-0010-0000-B701-000010000000}" name="16" dataDxfId="575"/>
    <tableColumn id="17" xr3:uid="{00000000-0010-0000-B701-000011000000}" name="17" dataDxfId="574"/>
    <tableColumn id="18" xr3:uid="{00000000-0010-0000-B701-000012000000}" name="18" dataDxfId="573"/>
    <tableColumn id="19" xr3:uid="{00000000-0010-0000-B701-000013000000}" name="19" dataDxfId="572"/>
    <tableColumn id="20" xr3:uid="{00000000-0010-0000-B701-000014000000}" name="20" dataDxfId="571"/>
    <tableColumn id="21" xr3:uid="{00000000-0010-0000-B701-000015000000}" name="21" dataDxfId="570"/>
    <tableColumn id="22" xr3:uid="{00000000-0010-0000-B701-000016000000}" name="22" dataDxfId="569"/>
    <tableColumn id="23" xr3:uid="{00000000-0010-0000-B701-000017000000}" name="23" dataDxfId="568"/>
    <tableColumn id="24" xr3:uid="{00000000-0010-0000-B701-000018000000}" name="24" dataDxfId="567"/>
    <tableColumn id="25" xr3:uid="{00000000-0010-0000-B701-000019000000}" name="25" dataDxfId="566"/>
    <tableColumn id="26" xr3:uid="{00000000-0010-0000-B701-00001A000000}" name="26" dataDxfId="565"/>
    <tableColumn id="27" xr3:uid="{00000000-0010-0000-B701-00001B000000}" name="27" dataDxfId="564"/>
    <tableColumn id="28" xr3:uid="{00000000-0010-0000-B701-00001C000000}" name="28" dataDxfId="563"/>
    <tableColumn id="29" xr3:uid="{00000000-0010-0000-B701-00001D000000}" name="29" dataDxfId="562"/>
    <tableColumn id="30" xr3:uid="{00000000-0010-0000-B701-00001E000000}" name="30" dataDxfId="561"/>
    <tableColumn id="31" xr3:uid="{00000000-0010-0000-B701-00001F000000}" name="31" dataDxfId="560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ela33064442" displayName="Tabela33064442" ref="I57:AM72" totalsRowShown="0" headerRowDxfId="591" dataDxfId="592">
  <autoFilter ref="I57:AM72" xr:uid="{00000000-0009-0000-0100-0000B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1-000001000000}" name="1" dataDxfId="623"/>
    <tableColumn id="2" xr3:uid="{00000000-0010-0000-B801-000002000000}" name="2" dataDxfId="622"/>
    <tableColumn id="3" xr3:uid="{00000000-0010-0000-B801-000003000000}" name="3" dataDxfId="621"/>
    <tableColumn id="4" xr3:uid="{00000000-0010-0000-B801-000004000000}" name="4" dataDxfId="620"/>
    <tableColumn id="5" xr3:uid="{00000000-0010-0000-B801-000005000000}" name="5" dataDxfId="619"/>
    <tableColumn id="6" xr3:uid="{00000000-0010-0000-B801-000006000000}" name="6" dataDxfId="618"/>
    <tableColumn id="7" xr3:uid="{00000000-0010-0000-B801-000007000000}" name="7" dataDxfId="617"/>
    <tableColumn id="8" xr3:uid="{00000000-0010-0000-B801-000008000000}" name="8" dataDxfId="616"/>
    <tableColumn id="9" xr3:uid="{00000000-0010-0000-B801-000009000000}" name="9" dataDxfId="615"/>
    <tableColumn id="10" xr3:uid="{00000000-0010-0000-B801-00000A000000}" name="10" dataDxfId="614"/>
    <tableColumn id="11" xr3:uid="{00000000-0010-0000-B801-00000B000000}" name="11" dataDxfId="613"/>
    <tableColumn id="12" xr3:uid="{00000000-0010-0000-B801-00000C000000}" name="12" dataDxfId="612"/>
    <tableColumn id="13" xr3:uid="{00000000-0010-0000-B801-00000D000000}" name="13" dataDxfId="611"/>
    <tableColumn id="14" xr3:uid="{00000000-0010-0000-B801-00000E000000}" name="14" dataDxfId="610"/>
    <tableColumn id="15" xr3:uid="{00000000-0010-0000-B801-00000F000000}" name="15" dataDxfId="609"/>
    <tableColumn id="16" xr3:uid="{00000000-0010-0000-B801-000010000000}" name="16" dataDxfId="608"/>
    <tableColumn id="17" xr3:uid="{00000000-0010-0000-B801-000011000000}" name="17" dataDxfId="607"/>
    <tableColumn id="18" xr3:uid="{00000000-0010-0000-B801-000012000000}" name="18" dataDxfId="606"/>
    <tableColumn id="19" xr3:uid="{00000000-0010-0000-B801-000013000000}" name="19" dataDxfId="605"/>
    <tableColumn id="20" xr3:uid="{00000000-0010-0000-B801-000014000000}" name="20" dataDxfId="604"/>
    <tableColumn id="21" xr3:uid="{00000000-0010-0000-B801-000015000000}" name="21" dataDxfId="603"/>
    <tableColumn id="22" xr3:uid="{00000000-0010-0000-B801-000016000000}" name="22" dataDxfId="602"/>
    <tableColumn id="23" xr3:uid="{00000000-0010-0000-B801-000017000000}" name="23" dataDxfId="601"/>
    <tableColumn id="24" xr3:uid="{00000000-0010-0000-B801-000018000000}" name="24" dataDxfId="600"/>
    <tableColumn id="25" xr3:uid="{00000000-0010-0000-B801-000019000000}" name="25" dataDxfId="599"/>
    <tableColumn id="26" xr3:uid="{00000000-0010-0000-B801-00001A000000}" name="26" dataDxfId="598"/>
    <tableColumn id="27" xr3:uid="{00000000-0010-0000-B801-00001B000000}" name="27" dataDxfId="597"/>
    <tableColumn id="28" xr3:uid="{00000000-0010-0000-B801-00001C000000}" name="28" dataDxfId="596"/>
    <tableColumn id="29" xr3:uid="{00000000-0010-0000-B801-00001D000000}" name="29" dataDxfId="595"/>
    <tableColumn id="30" xr3:uid="{00000000-0010-0000-B801-00001E000000}" name="30" dataDxfId="594"/>
    <tableColumn id="31" xr3:uid="{00000000-0010-0000-B801-00001F000000}" name="31" dataDxfId="593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2A000000}" name="Transport3444" displayName="Transport3444" ref="B98:G107" headerRowCount="0" totalsRowShown="0" headerRowDxfId="8784" dataDxfId="8783">
  <tableColumns count="6">
    <tableColumn id="1" xr3:uid="{00000000-0010-0000-2A00-000001000000}" name="Kolumna1" dataDxfId="8782">
      <calculatedColumnFormula>'Wzorzec kategorii'!B60</calculatedColumnFormula>
    </tableColumn>
    <tableColumn id="2" xr3:uid="{00000000-0010-0000-2A00-000002000000}" name="Kolumna2" dataDxfId="8049" dataCellStyle="Walutowy">
      <calculatedColumnFormula>Styczeń!C104+Luty!C104+Marzec!C104+Kwiecień!C104+Maj!C104+Czerwiec!C104+Lipiec!C104+Sierpień!C104+Wrzesień!C104+Październik!C104+Listopad!C104+Grudzień!C104</calculatedColumnFormula>
    </tableColumn>
    <tableColumn id="3" xr3:uid="{00000000-0010-0000-2A00-000003000000}" name="Kolumna3" dataDxfId="8048" dataCellStyle="Walutowy">
      <calculatedColumnFormula>(SUM(K98:V98))</calculatedColumnFormula>
    </tableColumn>
    <tableColumn id="4" xr3:uid="{00000000-0010-0000-2A00-000004000000}" name="Kolumna4" dataDxfId="8047">
      <calculatedColumnFormula>C98-D98</calculatedColumnFormula>
    </tableColumn>
    <tableColumn id="5" xr3:uid="{00000000-0010-0000-2A00-000005000000}" name="Kolumna5" dataDxfId="8781">
      <calculatedColumnFormula>IFERROR(D98/C98,"")</calculatedColumnFormula>
    </tableColumn>
    <tableColumn id="6" xr3:uid="{00000000-0010-0000-2A00-000006000000}" name="Kolumna6" dataDxfId="8780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2B000000}" name="PrzychodyROK" displayName="PrzychodyROK" ref="B52:G66" headerRowCount="0" totalsRowShown="0" headerRowDxfId="8779" dataDxfId="8778">
  <tableColumns count="6">
    <tableColumn id="1" xr3:uid="{00000000-0010-0000-2B00-000001000000}" name="Kolumna1" dataDxfId="8777">
      <calculatedColumnFormula>'Wzorzec kategorii'!B15</calculatedColumnFormula>
    </tableColumn>
    <tableColumn id="2" xr3:uid="{00000000-0010-0000-2B00-000002000000}" name="Kolumna2" dataDxfId="8068">
      <calculatedColumnFormula>Styczeń!C58+Luty!C58+Marzec!C58+Kwiecień!C58+Maj!C58+Czerwiec!C58+Lipiec!C58+Sierpień!C58+Wrzesień!C58+Październik!C58+Listopad!C58+Grudzień!C58</calculatedColumnFormula>
    </tableColumn>
    <tableColumn id="3" xr3:uid="{00000000-0010-0000-2B00-000003000000}" name="Kolumna3" dataDxfId="8067">
      <calculatedColumnFormula>(SUM(K52:V52))</calculatedColumnFormula>
    </tableColumn>
    <tableColumn id="4" xr3:uid="{00000000-0010-0000-2B00-000004000000}" name="Kolumna4" dataDxfId="8066">
      <calculatedColumnFormula>PrzychodyROK[[#This Row],[Kolumna3]]-PrzychodyROK[[#This Row],[Kolumna2]]</calculatedColumnFormula>
    </tableColumn>
    <tableColumn id="5" xr3:uid="{00000000-0010-0000-2B00-000005000000}" name="Kolumna5" dataDxfId="8776" dataCellStyle="Procentowy">
      <calculatedColumnFormula>IFERROR(D52/C52,"")</calculatedColumnFormula>
    </tableColumn>
    <tableColumn id="6" xr3:uid="{00000000-0010-0000-2B00-000006000000}" name="Kolumna6" dataDxfId="8775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2C000000}" name="Tabela431447" displayName="Tabela431447" ref="B86:G95" headerRowCount="0" totalsRowShown="0" headerRowDxfId="8774" dataDxfId="8773">
  <tableColumns count="6">
    <tableColumn id="1" xr3:uid="{00000000-0010-0000-2C00-000001000000}" name="Kolumna1" dataDxfId="8772">
      <calculatedColumnFormula>'Wzorzec kategorii'!B48</calculatedColumnFormula>
    </tableColumn>
    <tableColumn id="2" xr3:uid="{00000000-0010-0000-2C00-000002000000}" name="Kolumna2" headerRowDxfId="8771" dataDxfId="8046" dataCellStyle="Walutowy">
      <calculatedColumnFormula>Styczeń!C92+Luty!C92+Marzec!C92+Kwiecień!C92+Maj!C92+Czerwiec!C92+Lipiec!C92+Sierpień!C92+Wrzesień!C92+Październik!C92+Listopad!C92+Grudzień!C92</calculatedColumnFormula>
    </tableColumn>
    <tableColumn id="3" xr3:uid="{00000000-0010-0000-2C00-000003000000}" name="Kolumna3" headerRowDxfId="8770" dataDxfId="8045" dataCellStyle="Walutowy">
      <calculatedColumnFormula>(SUM(K86:V86))</calculatedColumnFormula>
    </tableColumn>
    <tableColumn id="4" xr3:uid="{00000000-0010-0000-2C00-000004000000}" name="Kolumna4" headerRowDxfId="8769" dataDxfId="8044">
      <calculatedColumnFormula>C86-D86</calculatedColumnFormula>
    </tableColumn>
    <tableColumn id="5" xr3:uid="{00000000-0010-0000-2C00-000005000000}" name="Kolumna5" headerRowDxfId="8768" dataDxfId="8767">
      <calculatedColumnFormula>IFERROR(D86/C86,"")</calculatedColumnFormula>
    </tableColumn>
    <tableColumn id="6" xr3:uid="{00000000-0010-0000-2C00-000006000000}" name="Kolumna6" headerRowDxfId="8766" dataDxfId="8765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ela4" displayName="Tabela4" ref="B76:G85" headerRowCount="0" totalsRowShown="0" headerRowDxfId="9381" dataDxfId="9380">
  <tableColumns count="6">
    <tableColumn id="1" xr3:uid="{00000000-0010-0000-0400-000001000000}" name="Kolumna1" dataDxfId="9379"/>
    <tableColumn id="2" xr3:uid="{00000000-0010-0000-0400-000002000000}" name="Kolumna2" headerRowDxfId="9378" dataDxfId="9377"/>
    <tableColumn id="3" xr3:uid="{00000000-0010-0000-0400-000003000000}" name="Kolumna3" headerRowDxfId="9376" dataDxfId="9375">
      <calculatedColumnFormula>SUM(Tabela18[#This Row])</calculatedColumnFormula>
    </tableColumn>
    <tableColumn id="4" xr3:uid="{00000000-0010-0000-0400-000004000000}" name="Kolumna4" headerRowDxfId="9374" dataDxfId="9373">
      <calculatedColumnFormula>C76-D76</calculatedColumnFormula>
    </tableColumn>
    <tableColumn id="5" xr3:uid="{00000000-0010-0000-0400-000005000000}" name="Kolumna5" headerRowDxfId="9372" dataDxfId="9371">
      <calculatedColumnFormula>IFERROR(D76/C76,"")</calculatedColumnFormula>
    </tableColumn>
    <tableColumn id="6" xr3:uid="{00000000-0010-0000-0400-000006000000}" name="Kolumna6" headerRowDxfId="9370" dataDxfId="9369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2D000000}" name="Tabela832448" displayName="Tabela832448" ref="B110:G119" headerRowCount="0" totalsRowShown="0" headerRowDxfId="8764" dataDxfId="8763">
  <tableColumns count="6">
    <tableColumn id="1" xr3:uid="{00000000-0010-0000-2D00-000001000000}" name="Kolumna1" headerRowDxfId="8762" dataDxfId="8761">
      <calculatedColumnFormula>'Wzorzec kategorii'!B72</calculatedColumnFormula>
    </tableColumn>
    <tableColumn id="2" xr3:uid="{00000000-0010-0000-2D00-000002000000}" name="Kolumna2" dataDxfId="8043" dataCellStyle="Walutowy">
      <calculatedColumnFormula>Styczeń!C116+Luty!C116+Marzec!C116+Kwiecień!C116+Maj!C116+Czerwiec!C116+Lipiec!C116+Sierpień!C116+Wrzesień!C116+Październik!C116+Listopad!C116+Grudzień!C116</calculatedColumnFormula>
    </tableColumn>
    <tableColumn id="3" xr3:uid="{00000000-0010-0000-2D00-000003000000}" name="Kolumna3" dataDxfId="8042" dataCellStyle="Walutowy">
      <calculatedColumnFormula>(SUM(K110:V110))</calculatedColumnFormula>
    </tableColumn>
    <tableColumn id="4" xr3:uid="{00000000-0010-0000-2D00-000004000000}" name="Kolumna4" dataDxfId="8041">
      <calculatedColumnFormula>C110-D110</calculatedColumnFormula>
    </tableColumn>
    <tableColumn id="5" xr3:uid="{00000000-0010-0000-2D00-000005000000}" name="Kolumna5" dataDxfId="8760">
      <calculatedColumnFormula>IFERROR(D110/C110,"")</calculatedColumnFormula>
    </tableColumn>
    <tableColumn id="6" xr3:uid="{00000000-0010-0000-2D00-000006000000}" name="Kolumna6" dataDxfId="8759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2E000000}" name="Tabela933449" displayName="Tabela933449" ref="B122:G131" headerRowCount="0" totalsRowShown="0" headerRowDxfId="8758" dataDxfId="8757">
  <tableColumns count="6">
    <tableColumn id="1" xr3:uid="{00000000-0010-0000-2E00-000001000000}" name="Kolumna1" headerRowDxfId="8756" dataDxfId="8755">
      <calculatedColumnFormula>'Wzorzec kategorii'!B84</calculatedColumnFormula>
    </tableColumn>
    <tableColumn id="2" xr3:uid="{00000000-0010-0000-2E00-000002000000}" name="Kolumna2" dataDxfId="8040" dataCellStyle="Walutowy">
      <calculatedColumnFormula>Styczeń!C128+Luty!C128+Marzec!C128+Kwiecień!C128+Maj!C128+Czerwiec!C128+Lipiec!C128+Sierpień!C128+Wrzesień!C128+Październik!C128+Listopad!C128+Grudzień!C128</calculatedColumnFormula>
    </tableColumn>
    <tableColumn id="3" xr3:uid="{00000000-0010-0000-2E00-000003000000}" name="Kolumna3" dataDxfId="8039" dataCellStyle="Walutowy">
      <calculatedColumnFormula>(SUM(K122:V122))</calculatedColumnFormula>
    </tableColumn>
    <tableColumn id="4" xr3:uid="{00000000-0010-0000-2E00-000004000000}" name="Kolumna4" dataDxfId="8038">
      <calculatedColumnFormula>C122-D122</calculatedColumnFormula>
    </tableColumn>
    <tableColumn id="5" xr3:uid="{00000000-0010-0000-2E00-000005000000}" name="Kolumna5" dataDxfId="8754">
      <calculatedColumnFormula>IFERROR(D122/C122,"")</calculatedColumnFormula>
    </tableColumn>
    <tableColumn id="6" xr3:uid="{00000000-0010-0000-2E00-000006000000}" name="Kolumna6" dataDxfId="8753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2F000000}" name="Tabela1034450" displayName="Tabela1034450" ref="B134:G143" headerRowCount="0" totalsRowShown="0" headerRowDxfId="8752" dataDxfId="8751">
  <tableColumns count="6">
    <tableColumn id="1" xr3:uid="{00000000-0010-0000-2F00-000001000000}" name="Kolumna1" headerRowDxfId="8750" dataDxfId="8749">
      <calculatedColumnFormula>'Wzorzec kategorii'!B96</calculatedColumnFormula>
    </tableColumn>
    <tableColumn id="2" xr3:uid="{00000000-0010-0000-2F00-000002000000}" name="Kolumna2" dataDxfId="8037" dataCellStyle="Walutowy">
      <calculatedColumnFormula>Styczeń!C140+Luty!C140+Marzec!C140+Kwiecień!C140+Maj!C140+Czerwiec!C140+Lipiec!C140+Sierpień!C140+Wrzesień!C140+Październik!C140+Listopad!C140+Grudzień!C140</calculatedColumnFormula>
    </tableColumn>
    <tableColumn id="3" xr3:uid="{00000000-0010-0000-2F00-000003000000}" name="Kolumna3" dataDxfId="8036" dataCellStyle="Walutowy">
      <calculatedColumnFormula>(SUM(K134:V134))</calculatedColumnFormula>
    </tableColumn>
    <tableColumn id="4" xr3:uid="{00000000-0010-0000-2F00-000004000000}" name="Kolumna4" dataDxfId="8035">
      <calculatedColumnFormula>C134-D134</calculatedColumnFormula>
    </tableColumn>
    <tableColumn id="5" xr3:uid="{00000000-0010-0000-2F00-000005000000}" name="Kolumna5" dataDxfId="8748">
      <calculatedColumnFormula>IFERROR(D134/C134,"")</calculatedColumnFormula>
    </tableColumn>
    <tableColumn id="6" xr3:uid="{00000000-0010-0000-2F00-000006000000}" name="Kolumna6" dataDxfId="8747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30000000}" name="Tabela1135451" displayName="Tabela1135451" ref="B146:G155" headerRowCount="0" totalsRowShown="0" headerRowDxfId="8746" dataDxfId="8745">
  <tableColumns count="6">
    <tableColumn id="1" xr3:uid="{00000000-0010-0000-3000-000001000000}" name="Kolumna1" dataDxfId="8744">
      <calculatedColumnFormula>'Wzorzec kategorii'!B108</calculatedColumnFormula>
    </tableColumn>
    <tableColumn id="2" xr3:uid="{00000000-0010-0000-3000-000002000000}" name="Kolumna2" dataDxfId="8034" dataCellStyle="Walutowy">
      <calculatedColumnFormula>Styczeń!C152+Luty!C152+Marzec!C152+Kwiecień!C152+Maj!C152+Czerwiec!C152+Lipiec!C152+Sierpień!C152+Wrzesień!C152+Październik!C152+Listopad!C152+Grudzień!C152</calculatedColumnFormula>
    </tableColumn>
    <tableColumn id="3" xr3:uid="{00000000-0010-0000-3000-000003000000}" name="Kolumna3" dataDxfId="8033" dataCellStyle="Walutowy">
      <calculatedColumnFormula>(SUM(K146:V146))</calculatedColumnFormula>
    </tableColumn>
    <tableColumn id="4" xr3:uid="{00000000-0010-0000-3000-000004000000}" name="Kolumna4" dataDxfId="8032">
      <calculatedColumnFormula>C146-D146</calculatedColumnFormula>
    </tableColumn>
    <tableColumn id="5" xr3:uid="{00000000-0010-0000-3000-000005000000}" name="Kolumna5" dataDxfId="8743">
      <calculatedColumnFormula>IFERROR(D146/C146,"")</calculatedColumnFormula>
    </tableColumn>
    <tableColumn id="6" xr3:uid="{00000000-0010-0000-3000-000006000000}" name="Kolumna6" dataDxfId="8742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31000000}" name="Tabela1236452" displayName="Tabela1236452" ref="B158:G167" headerRowCount="0" totalsRowShown="0" headerRowDxfId="8741" dataDxfId="8740">
  <tableColumns count="6">
    <tableColumn id="1" xr3:uid="{00000000-0010-0000-3100-000001000000}" name="Kolumna1" dataDxfId="8739">
      <calculatedColumnFormula>'Wzorzec kategorii'!B120</calculatedColumnFormula>
    </tableColumn>
    <tableColumn id="2" xr3:uid="{00000000-0010-0000-3100-000002000000}" name="Kolumna2" dataDxfId="8031" dataCellStyle="Walutowy">
      <calculatedColumnFormula>Styczeń!C164+Luty!C164+Marzec!C164+Kwiecień!C164+Maj!C164+Czerwiec!C164+Lipiec!C164+Sierpień!C164+Wrzesień!C164+Październik!C164+Listopad!C164+Grudzień!C164</calculatedColumnFormula>
    </tableColumn>
    <tableColumn id="3" xr3:uid="{00000000-0010-0000-3100-000003000000}" name="Kolumna3" dataDxfId="8030" dataCellStyle="Walutowy">
      <calculatedColumnFormula>(SUM(K158:V158))</calculatedColumnFormula>
    </tableColumn>
    <tableColumn id="4" xr3:uid="{00000000-0010-0000-3100-000004000000}" name="Kolumna4" dataDxfId="8029">
      <calculatedColumnFormula>C158-D158</calculatedColumnFormula>
    </tableColumn>
    <tableColumn id="5" xr3:uid="{00000000-0010-0000-3100-000005000000}" name="Kolumna5" dataDxfId="8738">
      <calculatedColumnFormula>IFERROR(D158/C158,"")</calculatedColumnFormula>
    </tableColumn>
    <tableColumn id="6" xr3:uid="{00000000-0010-0000-3100-000006000000}" name="Kolumna6" dataDxfId="8737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32000000}" name="Tabela1337453" displayName="Tabela1337453" ref="B170:G179" headerRowCount="0" totalsRowShown="0" headerRowDxfId="8736" dataDxfId="8735">
  <tableColumns count="6">
    <tableColumn id="1" xr3:uid="{00000000-0010-0000-3200-000001000000}" name="Kolumna1" dataDxfId="8734">
      <calculatedColumnFormula>'Wzorzec kategorii'!B132</calculatedColumnFormula>
    </tableColumn>
    <tableColumn id="2" xr3:uid="{00000000-0010-0000-3200-000002000000}" name="Kolumna2" dataDxfId="8028" dataCellStyle="Walutowy">
      <calculatedColumnFormula>Styczeń!C176+Luty!C176+Marzec!C176+Kwiecień!C176+Maj!C176+Czerwiec!C176+Lipiec!C176+Sierpień!C176+Wrzesień!C176+Październik!C176+Listopad!C176+Grudzień!C176</calculatedColumnFormula>
    </tableColumn>
    <tableColumn id="3" xr3:uid="{00000000-0010-0000-3200-000003000000}" name="Kolumna3" dataDxfId="8027" dataCellStyle="Walutowy">
      <calculatedColumnFormula>(SUM(K170:V170))</calculatedColumnFormula>
    </tableColumn>
    <tableColumn id="4" xr3:uid="{00000000-0010-0000-3200-000004000000}" name="Kolumna4" dataDxfId="8026">
      <calculatedColumnFormula>C170-D170</calculatedColumnFormula>
    </tableColumn>
    <tableColumn id="5" xr3:uid="{00000000-0010-0000-3200-000005000000}" name="Kolumna5" dataDxfId="8733">
      <calculatedColumnFormula>IFERROR(D170/C170,"")</calculatedColumnFormula>
    </tableColumn>
    <tableColumn id="6" xr3:uid="{00000000-0010-0000-3200-000006000000}" name="Kolumna6" dataDxfId="8732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33000000}" name="Tabela1438454" displayName="Tabela1438454" ref="B182:G191" headerRowCount="0" totalsRowShown="0" headerRowDxfId="8731" dataDxfId="8730">
  <tableColumns count="6">
    <tableColumn id="1" xr3:uid="{00000000-0010-0000-3300-000001000000}" name="Kolumna1" dataDxfId="8729">
      <calculatedColumnFormula>'Wzorzec kategorii'!B144</calculatedColumnFormula>
    </tableColumn>
    <tableColumn id="2" xr3:uid="{00000000-0010-0000-3300-000002000000}" name="Kolumna2" dataDxfId="8025" dataCellStyle="Walutowy">
      <calculatedColumnFormula>Styczeń!C188+Luty!C188+Marzec!C188+Kwiecień!C188+Maj!C188+Czerwiec!C188+Lipiec!C188+Sierpień!C188+Wrzesień!C188+Październik!C188+Listopad!C188+Grudzień!C188</calculatedColumnFormula>
    </tableColumn>
    <tableColumn id="3" xr3:uid="{00000000-0010-0000-3300-000003000000}" name="Kolumna3" dataDxfId="8024" dataCellStyle="Walutowy">
      <calculatedColumnFormula>(SUM(K182:V182))</calculatedColumnFormula>
    </tableColumn>
    <tableColumn id="4" xr3:uid="{00000000-0010-0000-3300-000004000000}" name="Kolumna4" dataDxfId="8023">
      <calculatedColumnFormula>C182-D182</calculatedColumnFormula>
    </tableColumn>
    <tableColumn id="5" xr3:uid="{00000000-0010-0000-3300-000005000000}" name="Kolumna5" dataDxfId="8728">
      <calculatedColumnFormula>IFERROR(D182/C182,"")</calculatedColumnFormula>
    </tableColumn>
    <tableColumn id="6" xr3:uid="{00000000-0010-0000-3300-000006000000}" name="Kolumna6" dataDxfId="8727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34000000}" name="Tabela1539455" displayName="Tabela1539455" ref="B194:G203" headerRowCount="0" totalsRowShown="0" headerRowDxfId="8726" dataDxfId="8725">
  <tableColumns count="6">
    <tableColumn id="1" xr3:uid="{00000000-0010-0000-3400-000001000000}" name="Kolumna1" dataDxfId="8724">
      <calculatedColumnFormula>'Wzorzec kategorii'!B156</calculatedColumnFormula>
    </tableColumn>
    <tableColumn id="2" xr3:uid="{00000000-0010-0000-3400-000002000000}" name="Kolumna2" dataDxfId="8022" dataCellStyle="Walutowy">
      <calculatedColumnFormula>Styczeń!C200+Luty!C200+Marzec!C200+Kwiecień!C200+Maj!C200+Czerwiec!C200+Lipiec!C200+Sierpień!C200+Wrzesień!C200+Październik!C200+Listopad!C200+Grudzień!C200</calculatedColumnFormula>
    </tableColumn>
    <tableColumn id="3" xr3:uid="{00000000-0010-0000-3400-000003000000}" name="Kolumna3" dataDxfId="8021" dataCellStyle="Walutowy">
      <calculatedColumnFormula>(SUM(K194:V194))</calculatedColumnFormula>
    </tableColumn>
    <tableColumn id="4" xr3:uid="{00000000-0010-0000-3400-000004000000}" name="Kolumna4" dataDxfId="8020">
      <calculatedColumnFormula>C194-D194</calculatedColumnFormula>
    </tableColumn>
    <tableColumn id="5" xr3:uid="{00000000-0010-0000-3400-000005000000}" name="Kolumna5" dataDxfId="8723">
      <calculatedColumnFormula>IFERROR(D194/C194,"")</calculatedColumnFormula>
    </tableColumn>
    <tableColumn id="6" xr3:uid="{00000000-0010-0000-3400-000006000000}" name="Kolumna6" dataDxfId="8722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35000000}" name="Tabela1640456" displayName="Tabela1640456" ref="B206:G215" headerRowCount="0" totalsRowShown="0" headerRowDxfId="8721" dataDxfId="8720">
  <tableColumns count="6">
    <tableColumn id="1" xr3:uid="{00000000-0010-0000-3500-000001000000}" name="Kolumna1" dataDxfId="8719">
      <calculatedColumnFormula>'Wzorzec kategorii'!B168</calculatedColumnFormula>
    </tableColumn>
    <tableColumn id="2" xr3:uid="{00000000-0010-0000-3500-000002000000}" name="Kolumna2" dataDxfId="8019" dataCellStyle="Walutowy">
      <calculatedColumnFormula>Styczeń!C212+Luty!C212+Marzec!C212+Kwiecień!C212+Maj!C212+Czerwiec!C212+Lipiec!C212+Sierpień!C212+Wrzesień!C212+Październik!C212+Listopad!C212+Grudzień!C212</calculatedColumnFormula>
    </tableColumn>
    <tableColumn id="3" xr3:uid="{00000000-0010-0000-3500-000003000000}" name="Kolumna3" dataDxfId="8018" dataCellStyle="Walutowy">
      <calculatedColumnFormula>(SUM(K206:V206))</calculatedColumnFormula>
    </tableColumn>
    <tableColumn id="4" xr3:uid="{00000000-0010-0000-3500-000004000000}" name="Kolumna4" dataDxfId="8017">
      <calculatedColumnFormula>C206-D206</calculatedColumnFormula>
    </tableColumn>
    <tableColumn id="5" xr3:uid="{00000000-0010-0000-3500-000005000000}" name="Kolumna5" dataDxfId="8718">
      <calculatedColumnFormula>IFERROR(D206/C206,"")</calculatedColumnFormula>
    </tableColumn>
    <tableColumn id="6" xr3:uid="{00000000-0010-0000-3500-000006000000}" name="Kolumna6" dataDxfId="8717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36000000}" name="Tabela164058468" displayName="Tabela164058468" ref="B218:G227" headerRowCount="0" totalsRowShown="0" headerRowDxfId="8716" dataDxfId="8715">
  <tableColumns count="6">
    <tableColumn id="1" xr3:uid="{00000000-0010-0000-3600-000001000000}" name="Kolumna1" dataDxfId="8714">
      <calculatedColumnFormula>'Wzorzec kategorii'!B180</calculatedColumnFormula>
    </tableColumn>
    <tableColumn id="2" xr3:uid="{00000000-0010-0000-3600-000002000000}" name="Kolumna2" dataDxfId="8016" dataCellStyle="Walutowy">
      <calculatedColumnFormula>Styczeń!C224+Luty!C224+Marzec!C224+Kwiecień!C224+Maj!C224+Czerwiec!C224+Lipiec!C224+Sierpień!C224+Wrzesień!C224+Październik!C224+Listopad!C224+Grudzień!C224</calculatedColumnFormula>
    </tableColumn>
    <tableColumn id="3" xr3:uid="{00000000-0010-0000-3600-000003000000}" name="Kolumna3" dataDxfId="8015" dataCellStyle="Walutowy">
      <calculatedColumnFormula>(SUM(K218:V218))</calculatedColumnFormula>
    </tableColumn>
    <tableColumn id="4" xr3:uid="{00000000-0010-0000-3600-000004000000}" name="Kolumna4" dataDxfId="8014">
      <calculatedColumnFormula>C218-D218</calculatedColumnFormula>
    </tableColumn>
    <tableColumn id="5" xr3:uid="{00000000-0010-0000-3600-000005000000}" name="Kolumna5" dataDxfId="8713">
      <calculatedColumnFormula>IFERROR(D218/C218,"")</calculatedColumnFormula>
    </tableColumn>
    <tableColumn id="6" xr3:uid="{00000000-0010-0000-3600-000006000000}" name="Kolumna6" dataDxfId="871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B98:G102" headerRowCount="0" totalsRowShown="0" headerRowDxfId="9368" dataDxfId="9367">
  <tableColumns count="6">
    <tableColumn id="1" xr3:uid="{00000000-0010-0000-0500-000001000000}" name="Kolumna1" headerRowDxfId="9366" dataDxfId="9365"/>
    <tableColumn id="2" xr3:uid="{00000000-0010-0000-0500-000002000000}" name="Kolumna2" dataDxfId="9364"/>
    <tableColumn id="3" xr3:uid="{00000000-0010-0000-0500-000003000000}" name="Kolumna3" dataDxfId="9363"/>
    <tableColumn id="4" xr3:uid="{00000000-0010-0000-0500-000004000000}" name="Kolumna4" dataDxfId="9362">
      <calculatedColumnFormula>C98-D98</calculatedColumnFormula>
    </tableColumn>
    <tableColumn id="5" xr3:uid="{00000000-0010-0000-0500-000005000000}" name="Kolumna5" dataDxfId="9361">
      <calculatedColumnFormula>IFERROR(D98/C98,"")</calculatedColumnFormula>
    </tableColumn>
    <tableColumn id="6" xr3:uid="{00000000-0010-0000-0500-000006000000}" name="Kolumna6" dataDxfId="9360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37000000}" name="Tabela16405860470" displayName="Tabela16405860470" ref="B230:G239" headerRowCount="0" totalsRowShown="0" headerRowDxfId="8711" dataDxfId="8710">
  <tableColumns count="6">
    <tableColumn id="1" xr3:uid="{00000000-0010-0000-3700-000001000000}" name="Kolumna1" dataDxfId="8709">
      <calculatedColumnFormula>'Wzorzec kategorii'!B192</calculatedColumnFormula>
    </tableColumn>
    <tableColumn id="2" xr3:uid="{00000000-0010-0000-3700-000002000000}" name="Kolumna2" dataDxfId="8013" dataCellStyle="Walutowy">
      <calculatedColumnFormula>Styczeń!C236+Luty!C236+Marzec!C236+Kwiecień!C236+Maj!C236+Czerwiec!C236+Lipiec!C236+Sierpień!C236+Wrzesień!C236+Październik!C236+Listopad!C236+Grudzień!C236</calculatedColumnFormula>
    </tableColumn>
    <tableColumn id="3" xr3:uid="{00000000-0010-0000-3700-000003000000}" name="Kolumna3" dataDxfId="8012" dataCellStyle="Walutowy">
      <calculatedColumnFormula>(SUM(K230:V230))</calculatedColumnFormula>
    </tableColumn>
    <tableColumn id="4" xr3:uid="{00000000-0010-0000-3700-000004000000}" name="Kolumna4" dataDxfId="8011">
      <calculatedColumnFormula>C230-D230</calculatedColumnFormula>
    </tableColumn>
    <tableColumn id="5" xr3:uid="{00000000-0010-0000-3700-000005000000}" name="Kolumna5" dataDxfId="8708">
      <calculatedColumnFormula>IFERROR(D230/C230,"")</calculatedColumnFormula>
    </tableColumn>
    <tableColumn id="6" xr3:uid="{00000000-0010-0000-3700-000006000000}" name="Kolumna6" dataDxfId="8707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38000000}" name="Tabela1640586061471" displayName="Tabela1640586061471" ref="B242:G251" headerRowCount="0" totalsRowShown="0" headerRowDxfId="8706" dataDxfId="8705">
  <tableColumns count="6">
    <tableColumn id="1" xr3:uid="{00000000-0010-0000-3800-000001000000}" name="Kolumna1" dataDxfId="8704">
      <calculatedColumnFormula>'Wzorzec kategorii'!B204</calculatedColumnFormula>
    </tableColumn>
    <tableColumn id="2" xr3:uid="{00000000-0010-0000-3800-000002000000}" name="Kolumna2" dataDxfId="8010" dataCellStyle="Walutowy">
      <calculatedColumnFormula>Styczeń!C248+Luty!C248+Marzec!C248+Kwiecień!C248+Maj!C248+Czerwiec!C248+Lipiec!C248+Sierpień!C248+Wrzesień!C248+Październik!C248+Listopad!C248+Grudzień!C248</calculatedColumnFormula>
    </tableColumn>
    <tableColumn id="3" xr3:uid="{00000000-0010-0000-3800-000003000000}" name="Kolumna3" dataDxfId="8009" dataCellStyle="Walutowy">
      <calculatedColumnFormula>(SUM(K242:V242))</calculatedColumnFormula>
    </tableColumn>
    <tableColumn id="4" xr3:uid="{00000000-0010-0000-3800-000004000000}" name="Kolumna4" dataDxfId="8008">
      <calculatedColumnFormula>C242-D242</calculatedColumnFormula>
    </tableColumn>
    <tableColumn id="5" xr3:uid="{00000000-0010-0000-3800-000005000000}" name="Kolumna5" dataDxfId="8703">
      <calculatedColumnFormula>IFERROR(D242/C242,"")</calculatedColumnFormula>
    </tableColumn>
    <tableColumn id="6" xr3:uid="{00000000-0010-0000-3800-000006000000}" name="Kolumna6" dataDxfId="8702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27859135-0076-3843-B1DF-E33FEF9342E0}" name="Tabela376" displayName="Tabela376" ref="I52:V66" headerRowCount="0" totalsRowShown="0" headerRowDxfId="8701" dataDxfId="8700">
  <tableColumns count="14">
    <tableColumn id="1" xr3:uid="{6DA1E272-9CA7-8A40-9C3B-03DB425CE4F2}" name="Kolumna1" dataDxfId="8699">
      <calculatedColumnFormula>'Wzorzec kategorii'!B15</calculatedColumnFormula>
    </tableColumn>
    <tableColumn id="2" xr3:uid="{5B64E068-1306-FC46-B8F4-1822CCD8421F}" name="Kolumna2" dataDxfId="8065">
      <calculatedColumnFormula>(SUM(K52:V52)/$J$44)</calculatedColumnFormula>
    </tableColumn>
    <tableColumn id="3" xr3:uid="{DB85B989-E9F8-A545-B9AD-C708484A1933}" name="Kolumna3" dataDxfId="8064">
      <calculatedColumnFormula>Styczeń!D58</calculatedColumnFormula>
    </tableColumn>
    <tableColumn id="4" xr3:uid="{F14914AA-D4DF-694B-ABE4-5819BF770DD9}" name="Kolumna4" dataDxfId="8063">
      <calculatedColumnFormula>Luty!D58</calculatedColumnFormula>
    </tableColumn>
    <tableColumn id="5" xr3:uid="{74A58F5F-93F7-6946-86B8-F114FCAA19EF}" name="Kolumna5" dataDxfId="8062">
      <calculatedColumnFormula>Marzec!D58</calculatedColumnFormula>
    </tableColumn>
    <tableColumn id="6" xr3:uid="{19DE3BF4-82F8-8248-B5B0-1604D50B1FB2}" name="Kolumna6" dataDxfId="8061">
      <calculatedColumnFormula>Kwiecień!D58</calculatedColumnFormula>
    </tableColumn>
    <tableColumn id="7" xr3:uid="{042A6992-5FA7-7145-AF0C-6FD437592B87}" name="Kolumna7" dataDxfId="8060">
      <calculatedColumnFormula>Maj!D58</calculatedColumnFormula>
    </tableColumn>
    <tableColumn id="8" xr3:uid="{7A828F28-5343-2B46-9D11-B2D5B2550983}" name="Kolumna8" dataDxfId="8059">
      <calculatedColumnFormula>Czerwiec!D58</calculatedColumnFormula>
    </tableColumn>
    <tableColumn id="9" xr3:uid="{C689C903-D7B2-6F43-AD09-67C0C6496296}" name="Kolumna9" dataDxfId="8058">
      <calculatedColumnFormula>Lipiec!D58</calculatedColumnFormula>
    </tableColumn>
    <tableColumn id="10" xr3:uid="{0993ABA5-2344-4D4C-B9BF-30AC2E64FD35}" name="Kolumna10" dataDxfId="8057">
      <calculatedColumnFormula>Sierpień!D58</calculatedColumnFormula>
    </tableColumn>
    <tableColumn id="11" xr3:uid="{006C9028-9D06-9043-A72C-D413AB749559}" name="Kolumna11" dataDxfId="8056">
      <calculatedColumnFormula>Wrzesień!D58</calculatedColumnFormula>
    </tableColumn>
    <tableColumn id="12" xr3:uid="{316BB1F5-6C93-EE4F-A6E2-B6FB0540F747}" name="Kolumna12" dataDxfId="8055">
      <calculatedColumnFormula>Październik!D58</calculatedColumnFormula>
    </tableColumn>
    <tableColumn id="13" xr3:uid="{8D17E925-E318-AA4F-8E19-79110CFB90D6}" name="Kolumna13" dataDxfId="8054">
      <calculatedColumnFormula>Listopad!D58</calculatedColumnFormula>
    </tableColumn>
    <tableColumn id="14" xr3:uid="{2CD5EC01-BA46-664C-AE00-085098632927}" name="Kolumna14" dataDxfId="8053">
      <calculatedColumnFormula>Grudzień!D58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2EC59730-41B9-914A-9146-A68DE777382B}" name="Tabela377" displayName="Tabela377" ref="I74:V83" headerRowCount="0" totalsRowShown="0" headerRowDxfId="8698" dataDxfId="8697">
  <tableColumns count="14">
    <tableColumn id="1" xr3:uid="{194F2D63-7118-E441-BE39-6630B5ACB1C5}" name="Kolumna1" dataDxfId="8696"/>
    <tableColumn id="2" xr3:uid="{63DAA8B1-031E-D440-9EF4-193F45D72F38}" name="Kolumna2" dataDxfId="8007">
      <calculatedColumnFormula>(SUM(K74:V74)/$J$44)</calculatedColumnFormula>
    </tableColumn>
    <tableColumn id="3" xr3:uid="{CF183A1D-9F06-3740-8828-B2611E8DC4B5}" name="Kolumna3" dataDxfId="8006">
      <calculatedColumnFormula>Styczeń!D80</calculatedColumnFormula>
    </tableColumn>
    <tableColumn id="4" xr3:uid="{51BA5E84-0929-514A-9270-A17F39326FE1}" name="Kolumna4" dataDxfId="8005">
      <calculatedColumnFormula>Luty!D80</calculatedColumnFormula>
    </tableColumn>
    <tableColumn id="5" xr3:uid="{DF84DCF5-5F34-2E43-85B4-74DE9E948FF3}" name="Kolumna5" dataDxfId="8004">
      <calculatedColumnFormula>Marzec!D80</calculatedColumnFormula>
    </tableColumn>
    <tableColumn id="6" xr3:uid="{E7EB847D-C985-004A-9A62-EDAD340C9C94}" name="Kolumna6" dataDxfId="8003">
      <calculatedColumnFormula>Kwiecień!D80</calculatedColumnFormula>
    </tableColumn>
    <tableColumn id="7" xr3:uid="{26389F1C-D1D9-B142-B326-6CBB7DD6E323}" name="Kolumna7" dataDxfId="8002">
      <calculatedColumnFormula>Maj!D80</calculatedColumnFormula>
    </tableColumn>
    <tableColumn id="8" xr3:uid="{86F88EAE-C733-2443-B279-CDC768F557FA}" name="Kolumna8" dataDxfId="8001">
      <calculatedColumnFormula>Czerwiec!D80</calculatedColumnFormula>
    </tableColumn>
    <tableColumn id="9" xr3:uid="{89420CC3-DAA5-1B42-B256-6A37271A8537}" name="Kolumna9" dataDxfId="8000">
      <calculatedColumnFormula>Lipiec!D80</calculatedColumnFormula>
    </tableColumn>
    <tableColumn id="10" xr3:uid="{252F46B2-F85F-E647-ABC8-A19D1266B628}" name="Kolumna10" dataDxfId="7999">
      <calculatedColumnFormula>Sierpień!D80</calculatedColumnFormula>
    </tableColumn>
    <tableColumn id="11" xr3:uid="{AF6A8B4A-A507-4C41-A8D2-A613EDCF32A0}" name="Kolumna11" dataDxfId="7998">
      <calculatedColumnFormula>Wrzesień!D80</calculatedColumnFormula>
    </tableColumn>
    <tableColumn id="12" xr3:uid="{AD91612C-DA27-E742-B173-40EF8F229953}" name="Kolumna12" dataDxfId="7997">
      <calculatedColumnFormula>Październik!D80</calculatedColumnFormula>
    </tableColumn>
    <tableColumn id="13" xr3:uid="{117CA5AC-1165-974D-80DD-970BE9E5CDD4}" name="Kolumna13" dataDxfId="7996">
      <calculatedColumnFormula>Listopad!D80</calculatedColumnFormula>
    </tableColumn>
    <tableColumn id="14" xr3:uid="{F2014835-322D-1B45-832A-8B1514020BC0}" name="Kolumna14" dataDxfId="7995">
      <calculatedColumnFormula>Grudzień!D80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A2E1AC93-18BE-A24D-8EA4-EC55682DBEB4}" name="Tabela377379" displayName="Tabela377379" ref="I86:V95" headerRowCount="0" totalsRowShown="0" headerRowDxfId="8695" dataDxfId="8694">
  <tableColumns count="14">
    <tableColumn id="1" xr3:uid="{B235616D-7CB5-5046-8FE7-650818B20387}" name="Kolumna1" dataDxfId="8693"/>
    <tableColumn id="2" xr3:uid="{64C5EEA0-C90F-2E42-98AB-1DF149536247}" name="Kolumna2" dataDxfId="7994">
      <calculatedColumnFormula>(SUM(K86:V86)/$J$44)</calculatedColumnFormula>
    </tableColumn>
    <tableColumn id="3" xr3:uid="{16B79CC1-B0AA-0947-A419-B7303649A30F}" name="Kolumna3" dataDxfId="7993">
      <calculatedColumnFormula>Styczeń!D92</calculatedColumnFormula>
    </tableColumn>
    <tableColumn id="4" xr3:uid="{C6300F37-A3F4-F748-81AD-689A1FB8AFEC}" name="Kolumna4" dataDxfId="7992">
      <calculatedColumnFormula>Luty!D92</calculatedColumnFormula>
    </tableColumn>
    <tableColumn id="5" xr3:uid="{246B1676-277E-4841-9590-8587C41F0B0F}" name="Kolumna5" dataDxfId="7991">
      <calculatedColumnFormula>Marzec!D92</calculatedColumnFormula>
    </tableColumn>
    <tableColumn id="6" xr3:uid="{073A740D-E784-FE46-BAE7-7369EC8E32C6}" name="Kolumna6" dataDxfId="7990">
      <calculatedColumnFormula>Kwiecień!D92</calculatedColumnFormula>
    </tableColumn>
    <tableColumn id="7" xr3:uid="{D562A90B-6B97-3F4E-AC43-549F625C312E}" name="Kolumna7" dataDxfId="7989">
      <calculatedColumnFormula>Maj!D92</calculatedColumnFormula>
    </tableColumn>
    <tableColumn id="8" xr3:uid="{C39094BA-B6DD-9944-A8A3-29F8F05C567E}" name="Kolumna8" dataDxfId="7988">
      <calculatedColumnFormula>Czerwiec!D92</calculatedColumnFormula>
    </tableColumn>
    <tableColumn id="9" xr3:uid="{386A3AC6-461B-D848-9732-B4019DF87458}" name="Kolumna9" dataDxfId="7987">
      <calculatedColumnFormula>Lipiec!D92</calculatedColumnFormula>
    </tableColumn>
    <tableColumn id="10" xr3:uid="{51F3C613-E3C7-5C44-A2A3-A8F6A3154DF4}" name="Kolumna10" dataDxfId="7986">
      <calculatedColumnFormula>Sierpień!D92</calculatedColumnFormula>
    </tableColumn>
    <tableColumn id="11" xr3:uid="{A1222437-017B-D34A-8069-D02DD3EF0461}" name="Kolumna11" dataDxfId="7985">
      <calculatedColumnFormula>Wrzesień!D92</calculatedColumnFormula>
    </tableColumn>
    <tableColumn id="12" xr3:uid="{4C8056D2-44EC-7C4A-A230-94F2406B6032}" name="Kolumna12" dataDxfId="7984">
      <calculatedColumnFormula>Październik!D92</calculatedColumnFormula>
    </tableColumn>
    <tableColumn id="13" xr3:uid="{C4BED62F-89A0-E74F-98EB-3433202AA9C9}" name="Kolumna13" dataDxfId="7983">
      <calculatedColumnFormula>Listopad!D92</calculatedColumnFormula>
    </tableColumn>
    <tableColumn id="14" xr3:uid="{6CE178CC-92E6-E147-8FD9-A0682C129AF9}" name="Kolumna14" dataDxfId="7982">
      <calculatedColumnFormula>Grudzień!D92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D99D4D7B-5D71-724B-BE34-DAC90BDE8BBC}" name="Tabela377381" displayName="Tabela377381" ref="I98:V107" headerRowCount="0" totalsRowShown="0" headerRowDxfId="8692" dataDxfId="8691">
  <tableColumns count="14">
    <tableColumn id="1" xr3:uid="{2D1A8514-3E94-7349-8A4A-83149FF15C2C}" name="Kolumna1" dataDxfId="8690"/>
    <tableColumn id="2" xr3:uid="{775BBBD4-E3EB-8243-8BDC-540E838D4754}" name="Kolumna2" dataDxfId="7981">
      <calculatedColumnFormula>(SUM(K98:V98)/$J$44)</calculatedColumnFormula>
    </tableColumn>
    <tableColumn id="3" xr3:uid="{0B24E279-70A6-874B-A7E1-DF671CC1CC80}" name="Kolumna3" dataDxfId="7980">
      <calculatedColumnFormula>Styczeń!D104</calculatedColumnFormula>
    </tableColumn>
    <tableColumn id="4" xr3:uid="{18C4B462-4A7E-6A45-B5C8-DF1DA48C4CAD}" name="Kolumna4" dataDxfId="7979">
      <calculatedColumnFormula>Luty!D104</calculatedColumnFormula>
    </tableColumn>
    <tableColumn id="5" xr3:uid="{C081439C-1106-634F-BF2E-775DD84105D8}" name="Kolumna5" dataDxfId="7978">
      <calculatedColumnFormula>Marzec!D104</calculatedColumnFormula>
    </tableColumn>
    <tableColumn id="6" xr3:uid="{22D2847E-B45B-7742-8732-3D1B72DE7717}" name="Kolumna6" dataDxfId="7977">
      <calculatedColumnFormula>Kwiecień!D104</calculatedColumnFormula>
    </tableColumn>
    <tableColumn id="7" xr3:uid="{B74AB794-A455-1D40-BE05-FAB3C7A38ADB}" name="Kolumna7" dataDxfId="7976">
      <calculatedColumnFormula>Maj!D104</calculatedColumnFormula>
    </tableColumn>
    <tableColumn id="8" xr3:uid="{85FA61B9-0975-5240-B523-29F9A8DFE6CF}" name="Kolumna8" dataDxfId="7975">
      <calculatedColumnFormula>Czerwiec!D104</calculatedColumnFormula>
    </tableColumn>
    <tableColumn id="9" xr3:uid="{AE9D28A9-3D3F-1D49-9A93-52753CC2DB7C}" name="Kolumna9" dataDxfId="7974">
      <calculatedColumnFormula>Lipiec!D104</calculatedColumnFormula>
    </tableColumn>
    <tableColumn id="10" xr3:uid="{031E5BFA-3033-484F-A4E6-91A7069C54A9}" name="Kolumna10" dataDxfId="7973">
      <calculatedColumnFormula>Sierpień!D104</calculatedColumnFormula>
    </tableColumn>
    <tableColumn id="11" xr3:uid="{6320C7BB-8BCE-5B4C-AE90-4C62DCBD1296}" name="Kolumna11" dataDxfId="7972">
      <calculatedColumnFormula>Wrzesień!D104</calculatedColumnFormula>
    </tableColumn>
    <tableColumn id="12" xr3:uid="{DE52EA4D-6ABC-1341-970B-95E1DBEB35F3}" name="Kolumna12" dataDxfId="7971">
      <calculatedColumnFormula>Październik!D104</calculatedColumnFormula>
    </tableColumn>
    <tableColumn id="13" xr3:uid="{339EA45D-2572-534D-82F1-365FBB005662}" name="Kolumna13" dataDxfId="7970">
      <calculatedColumnFormula>Listopad!D104</calculatedColumnFormula>
    </tableColumn>
    <tableColumn id="14" xr3:uid="{5E450DB2-799A-C340-BB8B-F965796BA97C}" name="Kolumna14" dataDxfId="7969">
      <calculatedColumnFormula>Grudzień!D104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8D14C706-D356-DF4B-8B98-9923B399B687}" name="Tabela377382" displayName="Tabela377382" ref="I110:V119" headerRowCount="0" totalsRowShown="0" headerRowDxfId="8689" dataDxfId="8688">
  <tableColumns count="14">
    <tableColumn id="1" xr3:uid="{EECD885E-B9B7-E643-B652-F36AF0C549B8}" name="Kolumna1" dataDxfId="8687"/>
    <tableColumn id="2" xr3:uid="{87D92C5F-B28E-F941-9F73-579176E2446D}" name="Kolumna2" dataDxfId="7968">
      <calculatedColumnFormula>(SUM(K110:V110)/$J$44)</calculatedColumnFormula>
    </tableColumn>
    <tableColumn id="3" xr3:uid="{A69A08DC-F6DE-1145-9FEC-9F6A1F36328B}" name="Kolumna3" dataDxfId="7967">
      <calculatedColumnFormula>Styczeń!D116</calculatedColumnFormula>
    </tableColumn>
    <tableColumn id="4" xr3:uid="{77004706-3F45-094E-911C-F41911817BF0}" name="Kolumna4" dataDxfId="7966">
      <calculatedColumnFormula>Luty!D116</calculatedColumnFormula>
    </tableColumn>
    <tableColumn id="5" xr3:uid="{017E4870-6EEF-0443-A7EF-49FA7A3F455B}" name="Kolumna5" dataDxfId="7965">
      <calculatedColumnFormula>Marzec!D116</calculatedColumnFormula>
    </tableColumn>
    <tableColumn id="6" xr3:uid="{05D62745-31DE-C64E-930A-6C52E5CAA851}" name="Kolumna6" dataDxfId="7964">
      <calculatedColumnFormula>Kwiecień!D116</calculatedColumnFormula>
    </tableColumn>
    <tableColumn id="7" xr3:uid="{1511224D-B416-2C48-BFF0-A419D9B0DBA3}" name="Kolumna7" dataDxfId="7963">
      <calculatedColumnFormula>Maj!D116</calculatedColumnFormula>
    </tableColumn>
    <tableColumn id="8" xr3:uid="{E12A4B8D-1937-6A44-A73D-06B0130FE7FB}" name="Kolumna8" dataDxfId="7962">
      <calculatedColumnFormula>Czerwiec!D116</calculatedColumnFormula>
    </tableColumn>
    <tableColumn id="9" xr3:uid="{1C6A8ABC-6D36-2545-8ECA-D99D6033A4D7}" name="Kolumna9" dataDxfId="7961">
      <calculatedColumnFormula>Lipiec!D116</calculatedColumnFormula>
    </tableColumn>
    <tableColumn id="10" xr3:uid="{0CB3E263-83B0-0948-AAA8-7C6FCF354D18}" name="Kolumna10" dataDxfId="7960">
      <calculatedColumnFormula>Sierpień!D116</calculatedColumnFormula>
    </tableColumn>
    <tableColumn id="11" xr3:uid="{CA9A10DA-0AFC-B24B-B783-D13624BC68F3}" name="Kolumna11" dataDxfId="7959">
      <calculatedColumnFormula>Wrzesień!D116</calculatedColumnFormula>
    </tableColumn>
    <tableColumn id="12" xr3:uid="{46D5B2E9-EA2B-FB41-992E-A2615A657B88}" name="Kolumna12" dataDxfId="7958">
      <calculatedColumnFormula>Październik!D116</calculatedColumnFormula>
    </tableColumn>
    <tableColumn id="13" xr3:uid="{24D0B65E-E8FF-D347-AF70-DBF0431BA2BA}" name="Kolumna13" dataDxfId="7957">
      <calculatedColumnFormula>Listopad!D116</calculatedColumnFormula>
    </tableColumn>
    <tableColumn id="14" xr3:uid="{DD240B33-70A0-074C-B3BE-9114E1AE3BAE}" name="Kolumna14" dataDxfId="7956">
      <calculatedColumnFormula>Grudzień!D116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DC7B4ABE-B199-FA49-A6C7-8191E3B4B07C}" name="Tabela377383" displayName="Tabela377383" ref="I122:V131" headerRowCount="0" totalsRowShown="0" headerRowDxfId="8686" dataDxfId="8685">
  <tableColumns count="14">
    <tableColumn id="1" xr3:uid="{3DC46E6A-FBCF-8043-839A-BFD9EFF407D7}" name="Kolumna1" dataDxfId="8684"/>
    <tableColumn id="2" xr3:uid="{03727ED4-98F1-0D41-A1BD-A636F009694B}" name="Kolumna2" dataDxfId="7955">
      <calculatedColumnFormula>(SUM(K122:V122)/$J$44)</calculatedColumnFormula>
    </tableColumn>
    <tableColumn id="3" xr3:uid="{2E7287EC-0AFB-C343-AB15-955BBDD2EDC0}" name="Kolumna3" dataDxfId="7954">
      <calculatedColumnFormula>Styczeń!D128</calculatedColumnFormula>
    </tableColumn>
    <tableColumn id="4" xr3:uid="{D08DDBB6-FF70-574B-9D6B-8847E8169E20}" name="Kolumna4" dataDxfId="7953">
      <calculatedColumnFormula>Luty!D128</calculatedColumnFormula>
    </tableColumn>
    <tableColumn id="5" xr3:uid="{B9E478C1-3EE4-3B4C-9508-6A64720A70BB}" name="Kolumna5" dataDxfId="7952">
      <calculatedColumnFormula>Marzec!D128</calculatedColumnFormula>
    </tableColumn>
    <tableColumn id="6" xr3:uid="{A5F39A46-D0C6-D549-BB85-0F8AD9D11FD3}" name="Kolumna6" dataDxfId="7951">
      <calculatedColumnFormula>Kwiecień!D128</calculatedColumnFormula>
    </tableColumn>
    <tableColumn id="7" xr3:uid="{C48495EA-E9ED-A742-9ADA-D1B2185C5580}" name="Kolumna7" dataDxfId="7950">
      <calculatedColumnFormula>Maj!D128</calculatedColumnFormula>
    </tableColumn>
    <tableColumn id="8" xr3:uid="{DF6A3D28-74E3-5842-94AB-7382FCABE3B3}" name="Kolumna8" dataDxfId="7949">
      <calculatedColumnFormula>Czerwiec!D128</calculatedColumnFormula>
    </tableColumn>
    <tableColumn id="9" xr3:uid="{0197F86B-A68B-0E47-87D1-8AAE61B13C45}" name="Kolumna9" dataDxfId="7948">
      <calculatedColumnFormula>Lipiec!D128</calculatedColumnFormula>
    </tableColumn>
    <tableColumn id="10" xr3:uid="{5EF70544-509C-AA46-A638-68A85E5422C2}" name="Kolumna10" dataDxfId="7947">
      <calculatedColumnFormula>Sierpień!D128</calculatedColumnFormula>
    </tableColumn>
    <tableColumn id="11" xr3:uid="{4794EF00-FD07-0C42-A9D5-5446ECDF0037}" name="Kolumna11" dataDxfId="7946">
      <calculatedColumnFormula>Wrzesień!D128</calculatedColumnFormula>
    </tableColumn>
    <tableColumn id="12" xr3:uid="{A01FB407-FF4D-EC48-814F-5F3643279AE0}" name="Kolumna12" dataDxfId="7945">
      <calculatedColumnFormula>Październik!D128</calculatedColumnFormula>
    </tableColumn>
    <tableColumn id="13" xr3:uid="{BB7E9351-6890-0649-83BB-8BF760A65E7E}" name="Kolumna13" dataDxfId="7944">
      <calculatedColumnFormula>Listopad!D128</calculatedColumnFormula>
    </tableColumn>
    <tableColumn id="14" xr3:uid="{0D83E4AF-4EDE-6244-837E-2BD65FF0B075}" name="Kolumna14" dataDxfId="7943">
      <calculatedColumnFormula>Grudzień!D128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7431FDF0-BD33-A64A-91B8-0B977E37FBAB}" name="Tabela377384" displayName="Tabela377384" ref="I134:V143" headerRowCount="0" totalsRowShown="0" headerRowDxfId="8683" dataDxfId="8682">
  <tableColumns count="14">
    <tableColumn id="1" xr3:uid="{439DB51D-DA12-0A4D-A720-F4183D3B963E}" name="Kolumna1" dataDxfId="8681">
      <calculatedColumnFormula>'Wzorzec kategorii'!B96</calculatedColumnFormula>
    </tableColumn>
    <tableColumn id="2" xr3:uid="{6DD70F4C-FC67-B047-854C-4FBDD1706849}" name="Kolumna2" dataDxfId="7942">
      <calculatedColumnFormula>(SUM(K134:V134)/$J$44)</calculatedColumnFormula>
    </tableColumn>
    <tableColumn id="3" xr3:uid="{6914E02B-347C-594F-B507-B39AF6F4610A}" name="Kolumna3" dataDxfId="7941">
      <calculatedColumnFormula>Styczeń!D140</calculatedColumnFormula>
    </tableColumn>
    <tableColumn id="4" xr3:uid="{B806C72D-5DE0-EE44-91A7-7696D1D4AF86}" name="Kolumna4" dataDxfId="7940">
      <calculatedColumnFormula>Luty!D140</calculatedColumnFormula>
    </tableColumn>
    <tableColumn id="5" xr3:uid="{21B058F3-4C34-C745-8FAE-147025D0C403}" name="Kolumna5" dataDxfId="7939">
      <calculatedColumnFormula>Marzec!D140</calculatedColumnFormula>
    </tableColumn>
    <tableColumn id="6" xr3:uid="{9524E901-E58D-A44F-8ACA-44594A4F315D}" name="Kolumna6" dataDxfId="7938">
      <calculatedColumnFormula>Kwiecień!D140</calculatedColumnFormula>
    </tableColumn>
    <tableColumn id="7" xr3:uid="{FA804951-794E-8140-ACDD-D440C337ADAC}" name="Kolumna7" dataDxfId="7937">
      <calculatedColumnFormula>Maj!D140</calculatedColumnFormula>
    </tableColumn>
    <tableColumn id="8" xr3:uid="{54E57D4D-7518-3549-8E4D-C7B4000E9E08}" name="Kolumna8" dataDxfId="7936">
      <calculatedColumnFormula>Czerwiec!D140</calculatedColumnFormula>
    </tableColumn>
    <tableColumn id="9" xr3:uid="{76C631B2-AC06-0F41-8928-448BB6B81AB9}" name="Kolumna9" dataDxfId="7935">
      <calculatedColumnFormula>Lipiec!D140</calculatedColumnFormula>
    </tableColumn>
    <tableColumn id="10" xr3:uid="{F64EB456-FBEE-0247-9B56-CE101BD3DB9D}" name="Kolumna10" dataDxfId="7934">
      <calculatedColumnFormula>Sierpień!D140</calculatedColumnFormula>
    </tableColumn>
    <tableColumn id="11" xr3:uid="{779AA196-ACC3-1B4B-8097-F95BCA2E8B1B}" name="Kolumna11" dataDxfId="7933">
      <calculatedColumnFormula>Wrzesień!D140</calculatedColumnFormula>
    </tableColumn>
    <tableColumn id="12" xr3:uid="{368B2396-BA9A-A545-9E95-4A73C181017C}" name="Kolumna12" dataDxfId="7932">
      <calculatedColumnFormula>Październik!D140</calculatedColumnFormula>
    </tableColumn>
    <tableColumn id="13" xr3:uid="{DA392853-129B-2E43-AC98-8476CD42ADA0}" name="Kolumna13" dataDxfId="7931">
      <calculatedColumnFormula>Listopad!D140</calculatedColumnFormula>
    </tableColumn>
    <tableColumn id="14" xr3:uid="{6B044C88-0506-6A48-8AF1-A48C2947D3CD}" name="Kolumna14" dataDxfId="7930">
      <calculatedColumnFormula>Grudzień!D140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F209CC1D-52E7-0141-8ACA-7BC40F3EBCF5}" name="Tabela377385" displayName="Tabela377385" ref="I146:V155" headerRowCount="0" totalsRowShown="0" headerRowDxfId="8680" dataDxfId="8679">
  <tableColumns count="14">
    <tableColumn id="1" xr3:uid="{FD2E2BB7-1065-1343-A274-2E06F7807743}" name="Kolumna1" dataDxfId="8678">
      <calculatedColumnFormula>'Wzorzec kategorii'!B108</calculatedColumnFormula>
    </tableColumn>
    <tableColumn id="2" xr3:uid="{B9AA9AF2-858F-614A-8D70-7870E71F60DB}" name="Kolumna2" dataDxfId="7929">
      <calculatedColumnFormula>(SUM(K146:V146)/$J$44)</calculatedColumnFormula>
    </tableColumn>
    <tableColumn id="3" xr3:uid="{A7A6CCEC-093C-0D41-83A9-97E946DBDF07}" name="Kolumna3" dataDxfId="7928">
      <calculatedColumnFormula>Styczeń!D152</calculatedColumnFormula>
    </tableColumn>
    <tableColumn id="4" xr3:uid="{D88E2390-843A-1D4D-9058-E4257954157F}" name="Kolumna4" dataDxfId="7927">
      <calculatedColumnFormula>Luty!D152</calculatedColumnFormula>
    </tableColumn>
    <tableColumn id="5" xr3:uid="{29D1BF80-CE4E-F54D-B2C7-B5C7CBC8C3CC}" name="Kolumna5" dataDxfId="7926">
      <calculatedColumnFormula>Marzec!D152</calculatedColumnFormula>
    </tableColumn>
    <tableColumn id="6" xr3:uid="{F344A4B9-C524-DE48-B000-A11CA04BA7C2}" name="Kolumna6" dataDxfId="7925">
      <calculatedColumnFormula>Kwiecień!D152</calculatedColumnFormula>
    </tableColumn>
    <tableColumn id="7" xr3:uid="{17599A6D-BC61-FC44-BD74-ADCDAAA4311F}" name="Kolumna7" dataDxfId="7924">
      <calculatedColumnFormula>Maj!D152</calculatedColumnFormula>
    </tableColumn>
    <tableColumn id="8" xr3:uid="{F400D592-448D-A64E-99FE-4B63F8764479}" name="Kolumna8" dataDxfId="7923">
      <calculatedColumnFormula>Czerwiec!D152</calculatedColumnFormula>
    </tableColumn>
    <tableColumn id="9" xr3:uid="{3CB9FE9D-C56A-954E-9404-410955B3E615}" name="Kolumna9" dataDxfId="7922">
      <calculatedColumnFormula>Lipiec!D152</calculatedColumnFormula>
    </tableColumn>
    <tableColumn id="10" xr3:uid="{54E136D9-6C15-DA42-8C8E-FDC4F849F75F}" name="Kolumna10" dataDxfId="7921">
      <calculatedColumnFormula>Sierpień!D152</calculatedColumnFormula>
    </tableColumn>
    <tableColumn id="11" xr3:uid="{BDD9C6BB-A913-E74A-8321-A07F620A122E}" name="Kolumna11" dataDxfId="7920">
      <calculatedColumnFormula>Wrzesień!D152</calculatedColumnFormula>
    </tableColumn>
    <tableColumn id="12" xr3:uid="{BF7F8B35-29F3-334D-86D3-B238B2701996}" name="Kolumna12" dataDxfId="7919">
      <calculatedColumnFormula>Październik!D152</calculatedColumnFormula>
    </tableColumn>
    <tableColumn id="13" xr3:uid="{68517288-E456-BD47-9431-1C639CB7D910}" name="Kolumna13" dataDxfId="7918">
      <calculatedColumnFormula>Listopad!D152</calculatedColumnFormula>
    </tableColumn>
    <tableColumn id="14" xr3:uid="{57A108CA-985D-8549-A3BF-7BDB7DFE2381}" name="Kolumna14" dataDxfId="7917">
      <calculatedColumnFormula>Grudzień!D152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a9" displayName="Tabela9" ref="B105:G108" headerRowCount="0" totalsRowShown="0" headerRowDxfId="9359" dataDxfId="9358">
  <tableColumns count="6">
    <tableColumn id="1" xr3:uid="{00000000-0010-0000-0600-000001000000}" name="Kolumna1" headerRowDxfId="9357" dataDxfId="9356"/>
    <tableColumn id="2" xr3:uid="{00000000-0010-0000-0600-000002000000}" name="Kolumna2" dataDxfId="9355"/>
    <tableColumn id="3" xr3:uid="{00000000-0010-0000-0600-000003000000}" name="Kolumna3" dataDxfId="9354">
      <calculatedColumnFormula>SUM(Tabela192125[#This Row])</calculatedColumnFormula>
    </tableColumn>
    <tableColumn id="4" xr3:uid="{00000000-0010-0000-0600-000004000000}" name="Kolumna4" dataDxfId="9353">
      <calculatedColumnFormula>C105-D105</calculatedColumnFormula>
    </tableColumn>
    <tableColumn id="5" xr3:uid="{00000000-0010-0000-0600-000005000000}" name="Kolumna5" dataDxfId="9352">
      <calculatedColumnFormula>IFERROR(D105/C105,"")</calculatedColumnFormula>
    </tableColumn>
    <tableColumn id="6" xr3:uid="{00000000-0010-0000-0600-000006000000}" name="Kolumna6" dataDxfId="9351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FAFE7B0F-BBDC-0649-95F8-EF708CB9C0D3}" name="Tabela377386" displayName="Tabela377386" ref="I158:V167" headerRowCount="0" totalsRowShown="0" headerRowDxfId="8677" dataDxfId="8676">
  <tableColumns count="14">
    <tableColumn id="1" xr3:uid="{699802CA-48FB-4946-A5CC-42883F2A7C97}" name="Kolumna1" dataDxfId="8675">
      <calculatedColumnFormula>'Wzorzec kategorii'!B120</calculatedColumnFormula>
    </tableColumn>
    <tableColumn id="2" xr3:uid="{01D3908E-8B1E-3849-A957-90E0D8E3289F}" name="Kolumna2" dataDxfId="7916">
      <calculatedColumnFormula>(SUM(K158:V158)/$J$44)</calculatedColumnFormula>
    </tableColumn>
    <tableColumn id="3" xr3:uid="{EAE1FCD6-36DD-3241-A555-A6C19CDE503D}" name="Kolumna3" dataDxfId="7915">
      <calculatedColumnFormula>Styczeń!D164</calculatedColumnFormula>
    </tableColumn>
    <tableColumn id="4" xr3:uid="{B0A3EE08-E70E-F04F-B97A-DCDB902FDC48}" name="Kolumna4" dataDxfId="7914">
      <calculatedColumnFormula>Luty!D164</calculatedColumnFormula>
    </tableColumn>
    <tableColumn id="5" xr3:uid="{4B4434F9-92B1-5244-A285-E3C165DA67FB}" name="Kolumna5" dataDxfId="7913">
      <calculatedColumnFormula>Marzec!D164</calculatedColumnFormula>
    </tableColumn>
    <tableColumn id="6" xr3:uid="{2EF600EB-15CC-1C49-8F40-5E6BB50E2D19}" name="Kolumna6" dataDxfId="7912">
      <calculatedColumnFormula>Kwiecień!D164</calculatedColumnFormula>
    </tableColumn>
    <tableColumn id="7" xr3:uid="{1BC4277A-6A92-8041-8165-EDD853AA3261}" name="Kolumna7" dataDxfId="7911">
      <calculatedColumnFormula>Maj!D164</calculatedColumnFormula>
    </tableColumn>
    <tableColumn id="8" xr3:uid="{6A0996FB-3605-D948-BEA3-DD280062EBE0}" name="Kolumna8" dataDxfId="7910">
      <calculatedColumnFormula>Czerwiec!D164</calculatedColumnFormula>
    </tableColumn>
    <tableColumn id="9" xr3:uid="{0BBF8A9C-C566-C043-A5D4-43D3822F8DF3}" name="Kolumna9" dataDxfId="7909">
      <calculatedColumnFormula>Lipiec!D164</calculatedColumnFormula>
    </tableColumn>
    <tableColumn id="10" xr3:uid="{096921E4-F91E-514D-BE8B-8561712470C4}" name="Kolumna10" dataDxfId="7908">
      <calculatedColumnFormula>Sierpień!D164</calculatedColumnFormula>
    </tableColumn>
    <tableColumn id="11" xr3:uid="{4E4696A2-D140-B640-98A6-5C6CAF25BD92}" name="Kolumna11" dataDxfId="7907">
      <calculatedColumnFormula>Wrzesień!D164</calculatedColumnFormula>
    </tableColumn>
    <tableColumn id="12" xr3:uid="{0F80FAB1-4BCC-9A4E-8840-716E7FD292AF}" name="Kolumna12" dataDxfId="7906">
      <calculatedColumnFormula>Październik!D164</calculatedColumnFormula>
    </tableColumn>
    <tableColumn id="13" xr3:uid="{77166D93-1833-8349-A6A1-AF0CFE7745B8}" name="Kolumna13" dataDxfId="7905">
      <calculatedColumnFormula>Listopad!D164</calculatedColumnFormula>
    </tableColumn>
    <tableColumn id="14" xr3:uid="{1EFADDE4-9838-E643-97F3-5F175D6347BB}" name="Kolumna14" dataDxfId="7904">
      <calculatedColumnFormula>Grudzień!D164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8592AB-CC6E-2840-9C34-A23BFC96A49F}" name="Tabela377387" displayName="Tabela377387" ref="I170:V179" headerRowCount="0" totalsRowShown="0" headerRowDxfId="8674" dataDxfId="8673">
  <tableColumns count="14">
    <tableColumn id="1" xr3:uid="{8F5B4BC6-7D70-D141-8F24-FC6B0BF9FC6A}" name="Kolumna1" dataDxfId="8672">
      <calculatedColumnFormula>'Wzorzec kategorii'!B132</calculatedColumnFormula>
    </tableColumn>
    <tableColumn id="2" xr3:uid="{8FDB2EDE-1565-2548-B984-FCD0FE0860C7}" name="Kolumna2" dataDxfId="7903">
      <calculatedColumnFormula>(SUM(K170:V170)/$J$44)</calculatedColumnFormula>
    </tableColumn>
    <tableColumn id="3" xr3:uid="{AB34AC4D-BDDE-E449-B874-B0847AE6CFFC}" name="Kolumna3" dataDxfId="7902">
      <calculatedColumnFormula>Styczeń!D176</calculatedColumnFormula>
    </tableColumn>
    <tableColumn id="4" xr3:uid="{F7739D64-11C1-5E4E-84C0-36C4C852571E}" name="Kolumna4" dataDxfId="7901">
      <calculatedColumnFormula>Luty!D176</calculatedColumnFormula>
    </tableColumn>
    <tableColumn id="5" xr3:uid="{69985D3F-817C-D245-B97B-69CACB5610F0}" name="Kolumna5" dataDxfId="7900">
      <calculatedColumnFormula>Marzec!D176</calculatedColumnFormula>
    </tableColumn>
    <tableColumn id="6" xr3:uid="{0BB368E4-3BC6-8C40-BA92-FE2E4982D465}" name="Kolumna6" dataDxfId="7899">
      <calculatedColumnFormula>Kwiecień!D176</calculatedColumnFormula>
    </tableColumn>
    <tableColumn id="7" xr3:uid="{D8EFA376-3DF2-2A48-BC5D-808AFBBDFFAD}" name="Kolumna7" dataDxfId="7898">
      <calculatedColumnFormula>Maj!D176</calculatedColumnFormula>
    </tableColumn>
    <tableColumn id="8" xr3:uid="{303A5233-684F-5E4D-8E71-06717038C5D1}" name="Kolumna8" dataDxfId="7897">
      <calculatedColumnFormula>Czerwiec!D176</calculatedColumnFormula>
    </tableColumn>
    <tableColumn id="9" xr3:uid="{80E5DE7D-BC86-3940-99B1-BA1153EC5E93}" name="Kolumna9" dataDxfId="7896">
      <calculatedColumnFormula>Lipiec!D176</calculatedColumnFormula>
    </tableColumn>
    <tableColumn id="10" xr3:uid="{074CAE30-5963-234D-B917-9C3A9F1B20F1}" name="Kolumna10" dataDxfId="7895">
      <calculatedColumnFormula>Sierpień!D176</calculatedColumnFormula>
    </tableColumn>
    <tableColumn id="11" xr3:uid="{FF09644F-3486-154F-85E3-349B058EE90A}" name="Kolumna11" dataDxfId="7894">
      <calculatedColumnFormula>Wrzesień!D176</calculatedColumnFormula>
    </tableColumn>
    <tableColumn id="12" xr3:uid="{FEF79CB1-1662-2445-8AD7-3B2A90A6CCA5}" name="Kolumna12" dataDxfId="7893">
      <calculatedColumnFormula>Październik!D176</calculatedColumnFormula>
    </tableColumn>
    <tableColumn id="13" xr3:uid="{29A2DBA2-29AC-1F44-9D30-3180AEC3D475}" name="Kolumna13" dataDxfId="7892">
      <calculatedColumnFormula>Listopad!D176</calculatedColumnFormula>
    </tableColumn>
    <tableColumn id="14" xr3:uid="{EC7A2DA5-2DC6-9B40-824F-64AE7830B35F}" name="Kolumna14" dataDxfId="7891">
      <calculatedColumnFormula>Grudzień!D176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1A62FA55-8A63-B640-ABDB-7A838314F192}" name="Tabela377388" displayName="Tabela377388" ref="I182:V191" headerRowCount="0" totalsRowShown="0" headerRowDxfId="8671" dataDxfId="8670">
  <tableColumns count="14">
    <tableColumn id="1" xr3:uid="{55B6EC32-4C7C-8044-B062-B054F787C3A2}" name="Kolumna1" dataDxfId="8669">
      <calculatedColumnFormula>'Wzorzec kategorii'!B144</calculatedColumnFormula>
    </tableColumn>
    <tableColumn id="2" xr3:uid="{849A6C69-0035-B847-BF03-BE0946FE9A07}" name="Kolumna2" dataDxfId="7890">
      <calculatedColumnFormula>(SUM(K182:V182)/$J$44)</calculatedColumnFormula>
    </tableColumn>
    <tableColumn id="3" xr3:uid="{E430ED52-47B6-2145-A245-F1A7531227F7}" name="Kolumna3" dataDxfId="7889">
      <calculatedColumnFormula>Styczeń!D188</calculatedColumnFormula>
    </tableColumn>
    <tableColumn id="4" xr3:uid="{A7A2A710-AA85-644E-9D9D-EF6696FC5D52}" name="Kolumna4" dataDxfId="7888">
      <calculatedColumnFormula>Luty!D188</calculatedColumnFormula>
    </tableColumn>
    <tableColumn id="5" xr3:uid="{3F512312-A47D-5348-A181-C5D701C03921}" name="Kolumna5" dataDxfId="7887">
      <calculatedColumnFormula>Marzec!D188</calculatedColumnFormula>
    </tableColumn>
    <tableColumn id="6" xr3:uid="{F13EE237-B826-994E-9C26-CBD9CC324AC0}" name="Kolumna6" dataDxfId="7886">
      <calculatedColumnFormula>Kwiecień!D188</calculatedColumnFormula>
    </tableColumn>
    <tableColumn id="7" xr3:uid="{460BB361-3A3E-154A-A29A-6F7D31E75A74}" name="Kolumna7" dataDxfId="7885">
      <calculatedColumnFormula>Maj!D188</calculatedColumnFormula>
    </tableColumn>
    <tableColumn id="8" xr3:uid="{1FA2C312-6B4E-B743-9563-BA2201C9E7B9}" name="Kolumna8" dataDxfId="7884">
      <calculatedColumnFormula>Czerwiec!D188</calculatedColumnFormula>
    </tableColumn>
    <tableColumn id="9" xr3:uid="{18A6BC6B-D873-3342-BDC6-E757CEF71046}" name="Kolumna9" dataDxfId="7883">
      <calculatedColumnFormula>Lipiec!D188</calculatedColumnFormula>
    </tableColumn>
    <tableColumn id="10" xr3:uid="{DD46ACDD-2BE9-F14C-8392-F6FF065DBC6F}" name="Kolumna10" dataDxfId="7882">
      <calculatedColumnFormula>Sierpień!D188</calculatedColumnFormula>
    </tableColumn>
    <tableColumn id="11" xr3:uid="{9C831B3B-9741-2E44-A19A-3882D9BFCE9D}" name="Kolumna11" dataDxfId="7881">
      <calculatedColumnFormula>Wrzesień!D188</calculatedColumnFormula>
    </tableColumn>
    <tableColumn id="12" xr3:uid="{F6B09D56-080C-7D49-930B-2F3391C2247D}" name="Kolumna12" dataDxfId="7880">
      <calculatedColumnFormula>Październik!D188</calculatedColumnFormula>
    </tableColumn>
    <tableColumn id="13" xr3:uid="{242350C0-CACC-6F4D-9769-65847DC1344F}" name="Kolumna13" dataDxfId="7879">
      <calculatedColumnFormula>Listopad!D188</calculatedColumnFormula>
    </tableColumn>
    <tableColumn id="14" xr3:uid="{868479D4-74E4-1048-97BC-C42689136EED}" name="Kolumna14" dataDxfId="7878">
      <calculatedColumnFormula>Grudzień!D188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CBB4B71B-4C17-2A40-862B-BA60126F85BC}" name="Tabela377389" displayName="Tabela377389" ref="I194:V203" headerRowCount="0" totalsRowShown="0" headerRowDxfId="8668" dataDxfId="8667">
  <tableColumns count="14">
    <tableColumn id="1" xr3:uid="{A136DC5A-DBE7-4B44-8277-9D897DF78D0C}" name="Kolumna1" dataDxfId="8666">
      <calculatedColumnFormula>'Wzorzec kategorii'!B156</calculatedColumnFormula>
    </tableColumn>
    <tableColumn id="2" xr3:uid="{EDD478A8-6464-9948-A8E0-EFCDED841789}" name="Kolumna2" dataDxfId="7877">
      <calculatedColumnFormula>(SUM(K194:V194)/$J$44)</calculatedColumnFormula>
    </tableColumn>
    <tableColumn id="3" xr3:uid="{CE930724-9871-5948-A221-526DCA9DA6FF}" name="Kolumna3" dataDxfId="7876">
      <calculatedColumnFormula>Styczeń!D200</calculatedColumnFormula>
    </tableColumn>
    <tableColumn id="4" xr3:uid="{D5FF9FAF-591D-AC41-B091-83C2149BCB18}" name="Kolumna4" dataDxfId="7875">
      <calculatedColumnFormula>Luty!D200</calculatedColumnFormula>
    </tableColumn>
    <tableColumn id="5" xr3:uid="{2DCA021C-3E87-EB43-92AC-31B8BEC691FB}" name="Kolumna5" dataDxfId="7874">
      <calculatedColumnFormula>Marzec!D200</calculatedColumnFormula>
    </tableColumn>
    <tableColumn id="6" xr3:uid="{69BCF931-FDF8-CD4D-8E81-EC80E757105C}" name="Kolumna6" dataDxfId="7873">
      <calculatedColumnFormula>Kwiecień!D200</calculatedColumnFormula>
    </tableColumn>
    <tableColumn id="7" xr3:uid="{E8B2537D-8717-364B-A852-C28670820B5E}" name="Kolumna7" dataDxfId="7872">
      <calculatedColumnFormula>Maj!D200</calculatedColumnFormula>
    </tableColumn>
    <tableColumn id="8" xr3:uid="{439F0FE3-10D1-C840-A842-3CF7830E81D5}" name="Kolumna8" dataDxfId="7871">
      <calculatedColumnFormula>Czerwiec!D200</calculatedColumnFormula>
    </tableColumn>
    <tableColumn id="9" xr3:uid="{10D54FCC-21B8-3040-869C-4436A62F193F}" name="Kolumna9" dataDxfId="7870">
      <calculatedColumnFormula>Lipiec!D200</calculatedColumnFormula>
    </tableColumn>
    <tableColumn id="10" xr3:uid="{F5503DF1-3587-6245-A758-F138E9F6AD32}" name="Kolumna10" dataDxfId="7869">
      <calculatedColumnFormula>Sierpień!D200</calculatedColumnFormula>
    </tableColumn>
    <tableColumn id="11" xr3:uid="{52EA6D3F-52C8-D746-9BFB-DB0C2CAE5315}" name="Kolumna11" dataDxfId="7868">
      <calculatedColumnFormula>Wrzesień!D200</calculatedColumnFormula>
    </tableColumn>
    <tableColumn id="12" xr3:uid="{51840239-21EA-AF46-B529-A7A1229FD7B9}" name="Kolumna12" dataDxfId="7867">
      <calculatedColumnFormula>Październik!D200</calculatedColumnFormula>
    </tableColumn>
    <tableColumn id="13" xr3:uid="{3DB75B44-383A-ED43-A1D3-145C1CE24EBA}" name="Kolumna13" dataDxfId="7866">
      <calculatedColumnFormula>Listopad!D200</calculatedColumnFormula>
    </tableColumn>
    <tableColumn id="14" xr3:uid="{F44F6B63-A649-1D4F-A6A3-9EF09CD64887}" name="Kolumna14" dataDxfId="7865">
      <calculatedColumnFormula>Grudzień!D200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6C8C3087-6DB6-EB49-AAA7-7D45533FB1E4}" name="Tabela377390" displayName="Tabela377390" ref="I206:V215" headerRowCount="0" totalsRowShown="0" headerRowDxfId="8665" dataDxfId="8664">
  <tableColumns count="14">
    <tableColumn id="1" xr3:uid="{8A2986AB-7367-0742-BCD3-FC7E0DC9EB9E}" name="Kolumna1" dataDxfId="8663">
      <calculatedColumnFormula>'Wzorzec kategorii'!B168</calculatedColumnFormula>
    </tableColumn>
    <tableColumn id="2" xr3:uid="{597D6546-74BF-E848-B03D-9CE7052FA8F2}" name="Kolumna2" dataDxfId="7864">
      <calculatedColumnFormula>(SUM(K206:V206)/$J$44)</calculatedColumnFormula>
    </tableColumn>
    <tableColumn id="3" xr3:uid="{5BC64F7C-0107-E047-86B4-649CB3AA31A0}" name="Kolumna3" dataDxfId="7863">
      <calculatedColumnFormula>Styczeń!D212</calculatedColumnFormula>
    </tableColumn>
    <tableColumn id="4" xr3:uid="{AC79BDF7-81CA-5A4A-B663-0B8F21CF49BC}" name="Kolumna4" dataDxfId="7862">
      <calculatedColumnFormula>Luty!D212</calculatedColumnFormula>
    </tableColumn>
    <tableColumn id="5" xr3:uid="{B2E33FCA-0A2D-D04F-9F55-D4A74B0ED8CC}" name="Kolumna5" dataDxfId="7861">
      <calculatedColumnFormula>Marzec!D212</calculatedColumnFormula>
    </tableColumn>
    <tableColumn id="6" xr3:uid="{38F3729C-17E4-F444-AFBA-AE11D00E3C6B}" name="Kolumna6" dataDxfId="7860">
      <calculatedColumnFormula>Kwiecień!D212</calculatedColumnFormula>
    </tableColumn>
    <tableColumn id="7" xr3:uid="{30B3B41C-CB52-AA42-A78C-30D289D3A58B}" name="Kolumna7" dataDxfId="7859">
      <calculatedColumnFormula>Maj!D212</calculatedColumnFormula>
    </tableColumn>
    <tableColumn id="8" xr3:uid="{C4D6ABD9-C294-E34E-A236-40A067BE56D6}" name="Kolumna8" dataDxfId="7858">
      <calculatedColumnFormula>Czerwiec!D212</calculatedColumnFormula>
    </tableColumn>
    <tableColumn id="9" xr3:uid="{8970620B-E076-6D4E-895F-1D8FD622621C}" name="Kolumna9" dataDxfId="7857">
      <calculatedColumnFormula>Lipiec!D212</calculatedColumnFormula>
    </tableColumn>
    <tableColumn id="10" xr3:uid="{B7997FF9-E6AA-5F49-A78C-C25E4A24F8BE}" name="Kolumna10" dataDxfId="7856">
      <calculatedColumnFormula>Sierpień!D212</calculatedColumnFormula>
    </tableColumn>
    <tableColumn id="11" xr3:uid="{E051DBCA-1038-2947-92EC-DF8F4AEB9054}" name="Kolumna11" dataDxfId="7855">
      <calculatedColumnFormula>Wrzesień!D212</calculatedColumnFormula>
    </tableColumn>
    <tableColumn id="12" xr3:uid="{3FA12620-2EF1-8044-8DCB-C7351D5E277D}" name="Kolumna12" dataDxfId="7854">
      <calculatedColumnFormula>Październik!D212</calculatedColumnFormula>
    </tableColumn>
    <tableColumn id="13" xr3:uid="{9E8685C3-2CC5-C848-991A-E2AB5241A7BF}" name="Kolumna13" dataDxfId="7853">
      <calculatedColumnFormula>Listopad!D212</calculatedColumnFormula>
    </tableColumn>
    <tableColumn id="14" xr3:uid="{D8453F36-DCCA-6442-A1BF-4A24999E486E}" name="Kolumna14" dataDxfId="7852">
      <calculatedColumnFormula>Grudzień!D212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9C1DCF5D-985C-8942-9D96-9E0D78FD8CFE}" name="Tabela377446" displayName="Tabela377446" ref="I218:V227" headerRowCount="0" totalsRowShown="0" headerRowDxfId="8662" dataDxfId="8661">
  <tableColumns count="14">
    <tableColumn id="1" xr3:uid="{CD748289-C7A9-EF48-BD17-F2AB2E4E25A6}" name="Kolumna1" dataDxfId="8660"/>
    <tableColumn id="2" xr3:uid="{A9E0A2FE-F21D-8F44-85D0-F3A95F0AC989}" name="Kolumna2" dataDxfId="7851">
      <calculatedColumnFormula>(SUM(K218:V218)/$J$44)</calculatedColumnFormula>
    </tableColumn>
    <tableColumn id="3" xr3:uid="{B582D9CA-C5D3-E546-9C7A-06DF4532D186}" name="Kolumna3" dataDxfId="7850">
      <calculatedColumnFormula>Styczeń!D224</calculatedColumnFormula>
    </tableColumn>
    <tableColumn id="4" xr3:uid="{C430033E-BF77-2346-A2D8-6712097751EB}" name="Kolumna4" dataDxfId="7849">
      <calculatedColumnFormula>Luty!D224</calculatedColumnFormula>
    </tableColumn>
    <tableColumn id="5" xr3:uid="{64B0331F-D768-8244-A4FD-C007ED739772}" name="Kolumna5" dataDxfId="7848">
      <calculatedColumnFormula>Marzec!D224</calculatedColumnFormula>
    </tableColumn>
    <tableColumn id="6" xr3:uid="{758B0C70-05B8-FB43-A02A-DC4921B25128}" name="Kolumna6" dataDxfId="7847">
      <calculatedColumnFormula>Kwiecień!D224</calculatedColumnFormula>
    </tableColumn>
    <tableColumn id="7" xr3:uid="{B4B3F6FB-30A1-1946-8B5A-8CF22F8692E9}" name="Kolumna7" dataDxfId="7846">
      <calculatedColumnFormula>Maj!D224</calculatedColumnFormula>
    </tableColumn>
    <tableColumn id="8" xr3:uid="{F2D6F840-F38E-E848-B2DD-70FA09C82D7E}" name="Kolumna8" dataDxfId="7845">
      <calculatedColumnFormula>Czerwiec!D224</calculatedColumnFormula>
    </tableColumn>
    <tableColumn id="9" xr3:uid="{A01E9327-AE82-5E41-B7B9-52828720A698}" name="Kolumna9" dataDxfId="7844">
      <calculatedColumnFormula>Lipiec!D224</calculatedColumnFormula>
    </tableColumn>
    <tableColumn id="10" xr3:uid="{D7533CB9-FF9E-7841-8133-5F3FEC2A6288}" name="Kolumna10" dataDxfId="7843">
      <calculatedColumnFormula>Sierpień!D224</calculatedColumnFormula>
    </tableColumn>
    <tableColumn id="11" xr3:uid="{48A6B6C0-C70F-1343-B5CB-5171C70EEC20}" name="Kolumna11" dataDxfId="7842">
      <calculatedColumnFormula>Wrzesień!D224</calculatedColumnFormula>
    </tableColumn>
    <tableColumn id="12" xr3:uid="{48624306-6B75-1944-8C4A-E9F431063432}" name="Kolumna12" dataDxfId="7841">
      <calculatedColumnFormula>Październik!D224</calculatedColumnFormula>
    </tableColumn>
    <tableColumn id="13" xr3:uid="{25D68D7F-599C-574F-8D13-68BC77C33686}" name="Kolumna13" dataDxfId="7840">
      <calculatedColumnFormula>Listopad!D224</calculatedColumnFormula>
    </tableColumn>
    <tableColumn id="14" xr3:uid="{37B6E329-D597-D54E-95BE-F3AD90E8085E}" name="Kolumna14" dataDxfId="7839">
      <calculatedColumnFormula>Grudzień!D224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93FF0AF-3EC2-0046-9F88-114C129899AF}" name="Tabela377457" displayName="Tabela377457" ref="I230:V239" headerRowCount="0" totalsRowShown="0" headerRowDxfId="8659" dataDxfId="8658">
  <tableColumns count="14">
    <tableColumn id="1" xr3:uid="{C3461E30-8F12-344D-A74D-6F0DA710A4B7}" name="Kolumna1" dataDxfId="8657">
      <calculatedColumnFormula>'Wzorzec kategorii'!B192</calculatedColumnFormula>
    </tableColumn>
    <tableColumn id="2" xr3:uid="{15C62E75-2228-6747-B56E-329AB157353C}" name="Kolumna2" dataDxfId="7838">
      <calculatedColumnFormula>(SUM(K230:V230)/$J$44)</calculatedColumnFormula>
    </tableColumn>
    <tableColumn id="3" xr3:uid="{5AD7C1FE-9F37-7E4F-BC9D-281DBC11F2FD}" name="Kolumna3" dataDxfId="7837">
      <calculatedColumnFormula>Styczeń!D236</calculatedColumnFormula>
    </tableColumn>
    <tableColumn id="4" xr3:uid="{D5C7057A-C34B-4245-95B4-B37EDA6DC8AA}" name="Kolumna4" dataDxfId="7836">
      <calculatedColumnFormula>Luty!D236</calculatedColumnFormula>
    </tableColumn>
    <tableColumn id="5" xr3:uid="{22B3D4C5-05F9-7446-B8BB-CCE6EB636BDB}" name="Kolumna5" dataDxfId="7835">
      <calculatedColumnFormula>Marzec!D236</calculatedColumnFormula>
    </tableColumn>
    <tableColumn id="6" xr3:uid="{248F3455-0EFB-8146-A876-1630AA88CC2C}" name="Kolumna6" dataDxfId="7834">
      <calculatedColumnFormula>Kwiecień!D236</calculatedColumnFormula>
    </tableColumn>
    <tableColumn id="7" xr3:uid="{64126A4B-775C-FC40-AF1F-F975BDF19820}" name="Kolumna7" dataDxfId="7833">
      <calculatedColumnFormula>Maj!D236</calculatedColumnFormula>
    </tableColumn>
    <tableColumn id="8" xr3:uid="{AD6B53D7-2E57-EA42-9735-BE307E282496}" name="Kolumna8" dataDxfId="7832">
      <calculatedColumnFormula>Czerwiec!D236</calculatedColumnFormula>
    </tableColumn>
    <tableColumn id="9" xr3:uid="{FB4F5E69-6E61-7546-A4D2-D98176D2BABC}" name="Kolumna9" dataDxfId="7831">
      <calculatedColumnFormula>Lipiec!D236</calculatedColumnFormula>
    </tableColumn>
    <tableColumn id="10" xr3:uid="{563E3EA6-35C4-6B4E-88FC-61DE8D5648CA}" name="Kolumna10" dataDxfId="7830">
      <calculatedColumnFormula>Sierpień!D236</calculatedColumnFormula>
    </tableColumn>
    <tableColumn id="11" xr3:uid="{AD461C52-2C96-4C43-9094-E3A87BB56964}" name="Kolumna11" dataDxfId="7829">
      <calculatedColumnFormula>Wrzesień!D236</calculatedColumnFormula>
    </tableColumn>
    <tableColumn id="12" xr3:uid="{52807069-EC26-B64B-B7CC-62F281A4CDCA}" name="Kolumna12" dataDxfId="7828">
      <calculatedColumnFormula>Październik!D236</calculatedColumnFormula>
    </tableColumn>
    <tableColumn id="13" xr3:uid="{033AF210-22CB-1A40-95E8-4CD7D1BB44EA}" name="Kolumna13" dataDxfId="7827">
      <calculatedColumnFormula>Listopad!D236</calculatedColumnFormula>
    </tableColumn>
    <tableColumn id="14" xr3:uid="{03FD6E52-83B3-B244-B012-2C556D77BB0A}" name="Kolumna14" dataDxfId="7826">
      <calculatedColumnFormula>Grudzień!D236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D145898A-D2D3-2E43-AE8F-C8E4B6FF3F94}" name="Tabela377458" displayName="Tabela377458" ref="I242:V251" headerRowCount="0" totalsRowShown="0" headerRowDxfId="8656" dataDxfId="8655">
  <tableColumns count="14">
    <tableColumn id="1" xr3:uid="{EC64FBF8-30BB-784F-9F2F-F49B399755BE}" name="Kolumna1" dataDxfId="8654">
      <calculatedColumnFormula>'Wzorzec kategorii'!B204</calculatedColumnFormula>
    </tableColumn>
    <tableColumn id="2" xr3:uid="{8DC8A3E9-9FF1-BB45-9F35-F4EE4A60D28B}" name="Kolumna2" dataDxfId="7825">
      <calculatedColumnFormula>(SUM(K242:V242)/$J$44)</calculatedColumnFormula>
    </tableColumn>
    <tableColumn id="3" xr3:uid="{19C45F8C-08FB-AA41-A5D1-D5B0EBA2E018}" name="Kolumna3" dataDxfId="7824">
      <calculatedColumnFormula>Styczeń!D248</calculatedColumnFormula>
    </tableColumn>
    <tableColumn id="4" xr3:uid="{7C053055-4086-F047-9FE5-AE45B425D625}" name="Kolumna4" dataDxfId="7823">
      <calculatedColumnFormula>Luty!D248</calculatedColumnFormula>
    </tableColumn>
    <tableColumn id="5" xr3:uid="{3E75FFBF-2901-B24F-8598-A637890D7686}" name="Kolumna5" dataDxfId="7822">
      <calculatedColumnFormula>Marzec!D248</calculatedColumnFormula>
    </tableColumn>
    <tableColumn id="6" xr3:uid="{F63ED730-9085-DB4D-BD4E-AC0E89375C3A}" name="Kolumna6" dataDxfId="7821">
      <calculatedColumnFormula>Kwiecień!D248</calculatedColumnFormula>
    </tableColumn>
    <tableColumn id="7" xr3:uid="{415AD62B-B267-7246-AE40-78B67E3953ED}" name="Kolumna7" dataDxfId="7820">
      <calculatedColumnFormula>Maj!D248</calculatedColumnFormula>
    </tableColumn>
    <tableColumn id="8" xr3:uid="{3C71FCBB-023F-1442-9262-657BA4CFA40C}" name="Kolumna8" dataDxfId="7819">
      <calculatedColumnFormula>Czerwiec!D248</calculatedColumnFormula>
    </tableColumn>
    <tableColumn id="9" xr3:uid="{9A2AC19A-B7B1-9B46-9555-F21914307EEE}" name="Kolumna9" dataDxfId="7818">
      <calculatedColumnFormula>Lipiec!D248</calculatedColumnFormula>
    </tableColumn>
    <tableColumn id="10" xr3:uid="{CD2A239D-CDB8-1341-BC87-9CA864EB9530}" name="Kolumna10" dataDxfId="7817">
      <calculatedColumnFormula>Sierpień!D248</calculatedColumnFormula>
    </tableColumn>
    <tableColumn id="11" xr3:uid="{C31D98F6-4B16-C042-8954-F8804FE52055}" name="Kolumna11" dataDxfId="7816">
      <calculatedColumnFormula>Wrzesień!D248</calculatedColumnFormula>
    </tableColumn>
    <tableColumn id="12" xr3:uid="{1851F5CC-93DF-1D43-AEE2-C956F666F3F7}" name="Kolumna12" dataDxfId="7815">
      <calculatedColumnFormula>Październik!D248</calculatedColumnFormula>
    </tableColumn>
    <tableColumn id="13" xr3:uid="{A2B69C23-176D-0240-89AE-BED778086A01}" name="Kolumna13" dataDxfId="7814">
      <calculatedColumnFormula>Listopad!D248</calculatedColumnFormula>
    </tableColumn>
    <tableColumn id="14" xr3:uid="{6A64DDAB-423E-D04F-AE6F-83056FEDDF96}" name="Kolumna14" dataDxfId="7813">
      <calculatedColumnFormula>Grudzień!D248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9000000}" name="Jedzenie2" displayName="Jedzenie2" ref="B80:G89" headerRowCount="0" totalsRowShown="0" headerRowDxfId="8637" dataDxfId="8636">
  <tableColumns count="6">
    <tableColumn id="1" xr3:uid="{00000000-0010-0000-3900-000001000000}" name="Kategoria" dataDxfId="8635">
      <calculatedColumnFormula>'Wzorzec kategorii'!B36</calculatedColumnFormula>
    </tableColumn>
    <tableColumn id="2" xr3:uid="{00000000-0010-0000-3900-000002000000}" name="0" headerRowDxfId="8634" dataDxfId="7095"/>
    <tableColumn id="3" xr3:uid="{00000000-0010-0000-3900-000003000000}" name="02" headerRowDxfId="8633" dataDxfId="7094">
      <calculatedColumnFormula>SUM(Tabela330[#This Row])</calculatedColumnFormula>
    </tableColumn>
    <tableColumn id="4" xr3:uid="{00000000-0010-0000-3900-000004000000}" name="Kolumna4" dataDxfId="7093">
      <calculatedColumnFormula>C80-D80</calculatedColumnFormula>
    </tableColumn>
    <tableColumn id="5" xr3:uid="{00000000-0010-0000-3900-000005000000}" name="Kolumna1" dataDxfId="8632">
      <calculatedColumnFormula>IFERROR(D80/C80,"")</calculatedColumnFormula>
    </tableColumn>
    <tableColumn id="6" xr3:uid="{00000000-0010-0000-3900-000006000000}" name="Kolumna2" dataDxfId="8631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A000000}" name="Transport3" displayName="Transport3" ref="B104:G113" headerRowCount="0" totalsRowShown="0" headerRowDxfId="8630" dataDxfId="8629">
  <tableColumns count="6">
    <tableColumn id="1" xr3:uid="{00000000-0010-0000-3A00-000001000000}" name="Kolumna1" dataDxfId="8628">
      <calculatedColumnFormula>'Wzorzec kategorii'!B60</calculatedColumnFormula>
    </tableColumn>
    <tableColumn id="2" xr3:uid="{00000000-0010-0000-3A00-000002000000}" name="Kolumna2" dataDxfId="7092"/>
    <tableColumn id="3" xr3:uid="{00000000-0010-0000-3A00-000003000000}" name="Kolumna3" dataDxfId="7091">
      <calculatedColumnFormula>SUM(Tabela1942[#This Row])</calculatedColumnFormula>
    </tableColumn>
    <tableColumn id="4" xr3:uid="{00000000-0010-0000-3A00-000004000000}" name="Kolumna4" dataDxfId="7090">
      <calculatedColumnFormula>C104-D104</calculatedColumnFormula>
    </tableColumn>
    <tableColumn id="5" xr3:uid="{00000000-0010-0000-3A00-000005000000}" name="Kolumna5" dataDxfId="8627">
      <calculatedColumnFormula>IFERROR(D104/C104,"")</calculatedColumnFormula>
    </tableColumn>
    <tableColumn id="6" xr3:uid="{00000000-0010-0000-3A00-000006000000}" name="Kolumna6" dataDxfId="862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10" displayName="Tabela10" ref="B111:G115" headerRowCount="0" totalsRowShown="0" headerRowDxfId="9350" dataDxfId="9349">
  <tableColumns count="6">
    <tableColumn id="1" xr3:uid="{00000000-0010-0000-0700-000001000000}" name="Kolumna1" headerRowDxfId="9348" dataDxfId="9347"/>
    <tableColumn id="2" xr3:uid="{00000000-0010-0000-0700-000002000000}" name="Kolumna2" dataDxfId="9346"/>
    <tableColumn id="3" xr3:uid="{00000000-0010-0000-0700-000003000000}" name="Kolumna3" dataDxfId="9345">
      <calculatedColumnFormula>SUM(Tabela192124[#This Row])</calculatedColumnFormula>
    </tableColumn>
    <tableColumn id="4" xr3:uid="{00000000-0010-0000-0700-000004000000}" name="Kolumna4" dataDxfId="9344">
      <calculatedColumnFormula>C111-D111</calculatedColumnFormula>
    </tableColumn>
    <tableColumn id="5" xr3:uid="{00000000-0010-0000-0700-000005000000}" name="Kolumna5" dataDxfId="9343">
      <calculatedColumnFormula>IFERROR(D111/C111,"")</calculatedColumnFormula>
    </tableColumn>
    <tableColumn id="6" xr3:uid="{00000000-0010-0000-0700-000006000000}" name="Kolumna6" dataDxfId="9342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3B000000}" name="Przychody1" displayName="Przychody1" ref="B58:G72" headerRowCount="0" totalsRowShown="0" headerRowDxfId="8625" dataDxfId="8624">
  <tableColumns count="6">
    <tableColumn id="1" xr3:uid="{00000000-0010-0000-3B00-000001000000}" name="Kolumna1" dataDxfId="8623">
      <calculatedColumnFormula>'Wzorzec kategorii'!B15</calculatedColumnFormula>
    </tableColumn>
    <tableColumn id="2" xr3:uid="{00000000-0010-0000-3B00-000002000000}" name="Kolumna2" dataDxfId="7812"/>
    <tableColumn id="3" xr3:uid="{00000000-0010-0000-3B00-000003000000}" name="Kolumna3" dataDxfId="7811"/>
    <tableColumn id="4" xr3:uid="{00000000-0010-0000-3B00-000004000000}" name="Kolumna4" dataDxfId="7810">
      <calculatedColumnFormula>Przychody1[[#This Row],[Kolumna3]]-Przychody1[[#This Row],[Kolumna2]]</calculatedColumnFormula>
    </tableColumn>
    <tableColumn id="5" xr3:uid="{00000000-0010-0000-3B00-000005000000}" name="Kolumna5" dataDxfId="8622" dataCellStyle="Procentowy">
      <calculatedColumnFormula>IFERROR(D58/C58,"")</calculatedColumnFormula>
    </tableColumn>
    <tableColumn id="6" xr3:uid="{00000000-0010-0000-3B00-000006000000}" name="Kolumna6" dataDxfId="8621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C000000}" name="Tabela330" displayName="Tabela330" ref="I79:AM89" totalsRowShown="0" headerRowDxfId="8620" dataDxfId="7746">
  <autoFilter ref="I79:AM89" xr:uid="{00000000-0009-0000-0100-00001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0-000001000000}" name="1" dataDxfId="7777"/>
    <tableColumn id="2" xr3:uid="{00000000-0010-0000-3C00-000002000000}" name="2" dataDxfId="7776"/>
    <tableColumn id="3" xr3:uid="{00000000-0010-0000-3C00-000003000000}" name="3" dataDxfId="7775"/>
    <tableColumn id="4" xr3:uid="{00000000-0010-0000-3C00-000004000000}" name="4" dataDxfId="7774"/>
    <tableColumn id="5" xr3:uid="{00000000-0010-0000-3C00-000005000000}" name="5" dataDxfId="7773"/>
    <tableColumn id="6" xr3:uid="{00000000-0010-0000-3C00-000006000000}" name="6" dataDxfId="7772"/>
    <tableColumn id="7" xr3:uid="{00000000-0010-0000-3C00-000007000000}" name="7" dataDxfId="7771"/>
    <tableColumn id="8" xr3:uid="{00000000-0010-0000-3C00-000008000000}" name="8" dataDxfId="7770"/>
    <tableColumn id="9" xr3:uid="{00000000-0010-0000-3C00-000009000000}" name="9" dataDxfId="7769"/>
    <tableColumn id="10" xr3:uid="{00000000-0010-0000-3C00-00000A000000}" name="10" dataDxfId="7768"/>
    <tableColumn id="11" xr3:uid="{00000000-0010-0000-3C00-00000B000000}" name="11" dataDxfId="7767"/>
    <tableColumn id="12" xr3:uid="{00000000-0010-0000-3C00-00000C000000}" name="12" dataDxfId="7766"/>
    <tableColumn id="13" xr3:uid="{00000000-0010-0000-3C00-00000D000000}" name="13" dataDxfId="7765"/>
    <tableColumn id="14" xr3:uid="{00000000-0010-0000-3C00-00000E000000}" name="14" dataDxfId="7764"/>
    <tableColumn id="15" xr3:uid="{00000000-0010-0000-3C00-00000F000000}" name="15" dataDxfId="7763"/>
    <tableColumn id="16" xr3:uid="{00000000-0010-0000-3C00-000010000000}" name="16" dataDxfId="7762"/>
    <tableColumn id="17" xr3:uid="{00000000-0010-0000-3C00-000011000000}" name="17" dataDxfId="7761"/>
    <tableColumn id="18" xr3:uid="{00000000-0010-0000-3C00-000012000000}" name="18" dataDxfId="7760"/>
    <tableColumn id="19" xr3:uid="{00000000-0010-0000-3C00-000013000000}" name="19" dataDxfId="7759"/>
    <tableColumn id="20" xr3:uid="{00000000-0010-0000-3C00-000014000000}" name="20" dataDxfId="7758"/>
    <tableColumn id="21" xr3:uid="{00000000-0010-0000-3C00-000015000000}" name="21" dataDxfId="7757"/>
    <tableColumn id="22" xr3:uid="{00000000-0010-0000-3C00-000016000000}" name="22" dataDxfId="7756"/>
    <tableColumn id="23" xr3:uid="{00000000-0010-0000-3C00-000017000000}" name="23" dataDxfId="7755"/>
    <tableColumn id="24" xr3:uid="{00000000-0010-0000-3C00-000018000000}" name="24" dataDxfId="7754"/>
    <tableColumn id="25" xr3:uid="{00000000-0010-0000-3C00-000019000000}" name="25" dataDxfId="7753"/>
    <tableColumn id="26" xr3:uid="{00000000-0010-0000-3C00-00001A000000}" name="26" dataDxfId="7752"/>
    <tableColumn id="27" xr3:uid="{00000000-0010-0000-3C00-00001B000000}" name="27" dataDxfId="7751"/>
    <tableColumn id="28" xr3:uid="{00000000-0010-0000-3C00-00001C000000}" name="28" dataDxfId="7750"/>
    <tableColumn id="29" xr3:uid="{00000000-0010-0000-3C00-00001D000000}" name="29" dataDxfId="7749"/>
    <tableColumn id="30" xr3:uid="{00000000-0010-0000-3C00-00001E000000}" name="30" dataDxfId="7748"/>
    <tableColumn id="31" xr3:uid="{00000000-0010-0000-3C00-00001F000000}" name="31" dataDxfId="7747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D000000}" name="Tabela431" displayName="Tabela431" ref="B92:G101" headerRowCount="0" totalsRowShown="0" headerRowDxfId="8619" dataDxfId="8618">
  <tableColumns count="6">
    <tableColumn id="1" xr3:uid="{00000000-0010-0000-3D00-000001000000}" name="Kolumna1" dataDxfId="8617">
      <calculatedColumnFormula>'Wzorzec kategorii'!B48</calculatedColumnFormula>
    </tableColumn>
    <tableColumn id="2" xr3:uid="{00000000-0010-0000-3D00-000002000000}" name="Kolumna2" headerRowDxfId="8616" dataDxfId="7089"/>
    <tableColumn id="3" xr3:uid="{00000000-0010-0000-3D00-000003000000}" name="Kolumna3" headerRowDxfId="8615" dataDxfId="7088">
      <calculatedColumnFormula>SUM(Tabela1841[#This Row])</calculatedColumnFormula>
    </tableColumn>
    <tableColumn id="4" xr3:uid="{00000000-0010-0000-3D00-000004000000}" name="Kolumna4" headerRowDxfId="8614" dataDxfId="7087">
      <calculatedColumnFormula>C92-D92</calculatedColumnFormula>
    </tableColumn>
    <tableColumn id="5" xr3:uid="{00000000-0010-0000-3D00-000005000000}" name="Kolumna5" headerRowDxfId="8613" dataDxfId="8612">
      <calculatedColumnFormula>IFERROR(D92/C92,"")</calculatedColumnFormula>
    </tableColumn>
    <tableColumn id="6" xr3:uid="{00000000-0010-0000-3D00-000006000000}" name="Kolumna6" headerRowDxfId="8611" dataDxfId="8610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E000000}" name="Tabela832" displayName="Tabela832" ref="B116:G125" headerRowCount="0" totalsRowShown="0" headerRowDxfId="8609" dataDxfId="8608">
  <tableColumns count="6">
    <tableColumn id="1" xr3:uid="{00000000-0010-0000-3E00-000001000000}" name="Kolumna1" headerRowDxfId="8607" dataDxfId="8606">
      <calculatedColumnFormula>'Wzorzec kategorii'!B72</calculatedColumnFormula>
    </tableColumn>
    <tableColumn id="2" xr3:uid="{00000000-0010-0000-3E00-000002000000}" name="Kolumna2" dataDxfId="7086"/>
    <tableColumn id="3" xr3:uid="{00000000-0010-0000-3E00-000003000000}" name="Kolumna3" dataDxfId="7085">
      <calculatedColumnFormula>SUM(Tabela192143[#This Row])</calculatedColumnFormula>
    </tableColumn>
    <tableColumn id="4" xr3:uid="{00000000-0010-0000-3E00-000004000000}" name="Kolumna4" dataDxfId="7084">
      <calculatedColumnFormula>C116-D116</calculatedColumnFormula>
    </tableColumn>
    <tableColumn id="5" xr3:uid="{00000000-0010-0000-3E00-000005000000}" name="Kolumna5" dataDxfId="8605">
      <calculatedColumnFormula>IFERROR(D116/C116,"")</calculatedColumnFormula>
    </tableColumn>
    <tableColumn id="6" xr3:uid="{00000000-0010-0000-3E00-000006000000}" name="Kolumna6" dataDxfId="8604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F000000}" name="Tabela933" displayName="Tabela933" ref="B128:G137" headerRowCount="0" totalsRowShown="0" headerRowDxfId="8603" dataDxfId="8602">
  <tableColumns count="6">
    <tableColumn id="1" xr3:uid="{00000000-0010-0000-3F00-000001000000}" name="Kolumna1" headerRowDxfId="8601" dataDxfId="8600">
      <calculatedColumnFormula>'Wzorzec kategorii'!B84</calculatedColumnFormula>
    </tableColumn>
    <tableColumn id="2" xr3:uid="{00000000-0010-0000-3F00-000002000000}" name="Kolumna2" dataDxfId="7083"/>
    <tableColumn id="3" xr3:uid="{00000000-0010-0000-3F00-000003000000}" name="Kolumna3" dataDxfId="7082">
      <calculatedColumnFormula>SUM(Tabela19212547[#This Row])</calculatedColumnFormula>
    </tableColumn>
    <tableColumn id="4" xr3:uid="{00000000-0010-0000-3F00-000004000000}" name="Kolumna4" dataDxfId="7081">
      <calculatedColumnFormula>C128-D128</calculatedColumnFormula>
    </tableColumn>
    <tableColumn id="5" xr3:uid="{00000000-0010-0000-3F00-000005000000}" name="Kolumna5" dataDxfId="8599">
      <calculatedColumnFormula>IFERROR(D128/C128,"")</calculatedColumnFormula>
    </tableColumn>
    <tableColumn id="6" xr3:uid="{00000000-0010-0000-3F00-000006000000}" name="Kolumna6" dataDxfId="8598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0000000}" name="Tabela1034" displayName="Tabela1034" ref="B140:G149" headerRowCount="0" totalsRowShown="0" headerRowDxfId="8597" dataDxfId="8596">
  <tableColumns count="6">
    <tableColumn id="1" xr3:uid="{00000000-0010-0000-4000-000001000000}" name="Kolumna1" headerRowDxfId="8595" dataDxfId="8594">
      <calculatedColumnFormula>'Wzorzec kategorii'!B96</calculatedColumnFormula>
    </tableColumn>
    <tableColumn id="2" xr3:uid="{00000000-0010-0000-4000-000002000000}" name="Kolumna2" dataDxfId="7080"/>
    <tableColumn id="3" xr3:uid="{00000000-0010-0000-4000-000003000000}" name="Kolumna3" dataDxfId="7079">
      <calculatedColumnFormula>SUM(Tabela19212446[#This Row])</calculatedColumnFormula>
    </tableColumn>
    <tableColumn id="4" xr3:uid="{00000000-0010-0000-4000-000004000000}" name="Kolumna4" dataDxfId="7078">
      <calculatedColumnFormula>C140-D140</calculatedColumnFormula>
    </tableColumn>
    <tableColumn id="5" xr3:uid="{00000000-0010-0000-4000-000005000000}" name="Kolumna5" dataDxfId="8593">
      <calculatedColumnFormula>IFERROR(D140/C140,"")</calculatedColumnFormula>
    </tableColumn>
    <tableColumn id="6" xr3:uid="{00000000-0010-0000-4000-000006000000}" name="Kolumna6" dataDxfId="8592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41000000}" name="Tabela1135" displayName="Tabela1135" ref="B152:G161" headerRowCount="0" totalsRowShown="0" headerRowDxfId="8591" dataDxfId="8590">
  <tableColumns count="6">
    <tableColumn id="1" xr3:uid="{00000000-0010-0000-4100-000001000000}" name="Kolumna1" dataDxfId="8589">
      <calculatedColumnFormula>'Wzorzec kategorii'!B108</calculatedColumnFormula>
    </tableColumn>
    <tableColumn id="2" xr3:uid="{00000000-0010-0000-4100-000002000000}" name="Kolumna2" dataDxfId="7077"/>
    <tableColumn id="3" xr3:uid="{00000000-0010-0000-4100-000003000000}" name="Kolumna3" dataDxfId="7076">
      <calculatedColumnFormula>SUM(Tabela192244[#This Row])</calculatedColumnFormula>
    </tableColumn>
    <tableColumn id="4" xr3:uid="{00000000-0010-0000-4100-000004000000}" name="Kolumna4" dataDxfId="7075">
      <calculatedColumnFormula>C152-D152</calculatedColumnFormula>
    </tableColumn>
    <tableColumn id="5" xr3:uid="{00000000-0010-0000-4100-000005000000}" name="Kolumna5" dataDxfId="8588">
      <calculatedColumnFormula>IFERROR(D152/C152,"")</calculatedColumnFormula>
    </tableColumn>
    <tableColumn id="6" xr3:uid="{00000000-0010-0000-4100-000006000000}" name="Kolumna6" dataDxfId="8587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42000000}" name="Tabela1236" displayName="Tabela1236" ref="B164:G173" headerRowCount="0" totalsRowShown="0" headerRowDxfId="8586" dataDxfId="8585">
  <tableColumns count="6">
    <tableColumn id="1" xr3:uid="{00000000-0010-0000-4200-000001000000}" name="Kolumna1" dataDxfId="8584">
      <calculatedColumnFormula>'Wzorzec kategorii'!B120</calculatedColumnFormula>
    </tableColumn>
    <tableColumn id="2" xr3:uid="{00000000-0010-0000-4200-000002000000}" name="Kolumna2" dataDxfId="7074"/>
    <tableColumn id="3" xr3:uid="{00000000-0010-0000-4200-000003000000}" name="Kolumna3" dataDxfId="7073">
      <calculatedColumnFormula>SUM(Tabela2548[#This Row])</calculatedColumnFormula>
    </tableColumn>
    <tableColumn id="4" xr3:uid="{00000000-0010-0000-4200-000004000000}" name="Kolumna4" dataDxfId="7072">
      <calculatedColumnFormula>C164-D164</calculatedColumnFormula>
    </tableColumn>
    <tableColumn id="5" xr3:uid="{00000000-0010-0000-4200-000005000000}" name="Kolumna5" dataDxfId="8583">
      <calculatedColumnFormula>IFERROR(D164/C164,"")</calculatedColumnFormula>
    </tableColumn>
    <tableColumn id="6" xr3:uid="{00000000-0010-0000-4200-000006000000}" name="Kolumna6" dataDxfId="8582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43000000}" name="Tabela1337" displayName="Tabela1337" ref="B176:G185" headerRowCount="0" totalsRowShown="0" headerRowDxfId="8581" dataDxfId="8580">
  <tableColumns count="6">
    <tableColumn id="1" xr3:uid="{00000000-0010-0000-4300-000001000000}" name="Kolumna1" dataDxfId="8579">
      <calculatedColumnFormula>'Wzorzec kategorii'!B132</calculatedColumnFormula>
    </tableColumn>
    <tableColumn id="2" xr3:uid="{00000000-0010-0000-4300-000002000000}" name="Kolumna2" dataDxfId="7071"/>
    <tableColumn id="3" xr3:uid="{00000000-0010-0000-4300-000003000000}" name="Kolumna3" dataDxfId="7070">
      <calculatedColumnFormula>SUM(Tabela2649[#This Row])</calculatedColumnFormula>
    </tableColumn>
    <tableColumn id="4" xr3:uid="{00000000-0010-0000-4300-000004000000}" name="Kolumna4" dataDxfId="7069">
      <calculatedColumnFormula>C176-D176</calculatedColumnFormula>
    </tableColumn>
    <tableColumn id="5" xr3:uid="{00000000-0010-0000-4300-000005000000}" name="Kolumna5" dataDxfId="8578">
      <calculatedColumnFormula>IFERROR(D176/C176,"")</calculatedColumnFormula>
    </tableColumn>
    <tableColumn id="6" xr3:uid="{00000000-0010-0000-4300-000006000000}" name="Kolumna6" dataDxfId="8577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44000000}" name="Tabela1438" displayName="Tabela1438" ref="B188:G197" headerRowCount="0" totalsRowShown="0" headerRowDxfId="8576" dataDxfId="8575">
  <tableColumns count="6">
    <tableColumn id="1" xr3:uid="{00000000-0010-0000-4400-000001000000}" name="Kolumna1" dataDxfId="8574">
      <calculatedColumnFormula>'Wzorzec kategorii'!B144</calculatedColumnFormula>
    </tableColumn>
    <tableColumn id="2" xr3:uid="{00000000-0010-0000-4400-000002000000}" name="Kolumna2" dataDxfId="7068"/>
    <tableColumn id="3" xr3:uid="{00000000-0010-0000-4400-000003000000}" name="Kolumna3" dataDxfId="7067">
      <calculatedColumnFormula>SUM(Tabela2750[#This Row])</calculatedColumnFormula>
    </tableColumn>
    <tableColumn id="4" xr3:uid="{00000000-0010-0000-4400-000004000000}" name="Kolumna4" dataDxfId="7066">
      <calculatedColumnFormula>C188-D188</calculatedColumnFormula>
    </tableColumn>
    <tableColumn id="5" xr3:uid="{00000000-0010-0000-4400-000005000000}" name="Kolumna5" dataDxfId="8573">
      <calculatedColumnFormula>IFERROR(D188/C188,"")</calculatedColumnFormula>
    </tableColumn>
    <tableColumn id="6" xr3:uid="{00000000-0010-0000-4400-000006000000}" name="Kolumna6" dataDxfId="8572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a11" displayName="Tabela11" ref="B118:G122" headerRowCount="0" totalsRowShown="0" headerRowDxfId="9341" dataDxfId="9340">
  <tableColumns count="6">
    <tableColumn id="1" xr3:uid="{00000000-0010-0000-0800-000001000000}" name="Kolumna1" dataDxfId="9339"/>
    <tableColumn id="2" xr3:uid="{00000000-0010-0000-0800-000002000000}" name="Kolumna2" dataDxfId="9338"/>
    <tableColumn id="3" xr3:uid="{00000000-0010-0000-0800-000003000000}" name="Kolumna3" dataDxfId="9337">
      <calculatedColumnFormula>SUM(Tabela1922[#This Row])</calculatedColumnFormula>
    </tableColumn>
    <tableColumn id="4" xr3:uid="{00000000-0010-0000-0800-000004000000}" name="Kolumna4" dataDxfId="9336">
      <calculatedColumnFormula>C118-D118</calculatedColumnFormula>
    </tableColumn>
    <tableColumn id="5" xr3:uid="{00000000-0010-0000-0800-000005000000}" name="Kolumna5" dataDxfId="9335">
      <calculatedColumnFormula>IFERROR(D118/C118,"")</calculatedColumnFormula>
    </tableColumn>
    <tableColumn id="6" xr3:uid="{00000000-0010-0000-0800-000006000000}" name="Kolumna6" dataDxfId="9334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45000000}" name="Tabela1539" displayName="Tabela1539" ref="B200:G209" headerRowCount="0" totalsRowShown="0" headerRowDxfId="8571" dataDxfId="8570">
  <tableColumns count="6">
    <tableColumn id="1" xr3:uid="{00000000-0010-0000-4500-000001000000}" name="Kolumna1" dataDxfId="8569">
      <calculatedColumnFormula>'Wzorzec kategorii'!B156</calculatedColumnFormula>
    </tableColumn>
    <tableColumn id="2" xr3:uid="{00000000-0010-0000-4500-000002000000}" name="Kolumna2" dataDxfId="7065"/>
    <tableColumn id="3" xr3:uid="{00000000-0010-0000-4500-000003000000}" name="Kolumna3" dataDxfId="7064">
      <calculatedColumnFormula>SUM(Tabela2851[#This Row])</calculatedColumnFormula>
    </tableColumn>
    <tableColumn id="4" xr3:uid="{00000000-0010-0000-4500-000004000000}" name="Kolumna4" dataDxfId="7063">
      <calculatedColumnFormula>C200-D200</calculatedColumnFormula>
    </tableColumn>
    <tableColumn id="5" xr3:uid="{00000000-0010-0000-4500-000005000000}" name="Kolumna5" dataDxfId="8568">
      <calculatedColumnFormula>IFERROR(D200/C200,"")</calculatedColumnFormula>
    </tableColumn>
    <tableColumn id="6" xr3:uid="{00000000-0010-0000-4500-000006000000}" name="Kolumna6" dataDxfId="8567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46000000}" name="Tabela1640" displayName="Tabela1640" ref="B212:G221" headerRowCount="0" totalsRowShown="0" headerRowDxfId="8566" dataDxfId="8565">
  <tableColumns count="6">
    <tableColumn id="1" xr3:uid="{00000000-0010-0000-4600-000001000000}" name="Kolumna1" dataDxfId="8564">
      <calculatedColumnFormula>'Wzorzec kategorii'!B168</calculatedColumnFormula>
    </tableColumn>
    <tableColumn id="2" xr3:uid="{00000000-0010-0000-4600-000002000000}" name="Kolumna2" dataDxfId="7062"/>
    <tableColumn id="3" xr3:uid="{00000000-0010-0000-4600-000003000000}" name="Kolumna3" dataDxfId="7061">
      <calculatedColumnFormula>SUM(Tabela192345[#This Row])</calculatedColumnFormula>
    </tableColumn>
    <tableColumn id="4" xr3:uid="{00000000-0010-0000-4600-000004000000}" name="Kolumna4" dataDxfId="7060">
      <calculatedColumnFormula>C212-D212</calculatedColumnFormula>
    </tableColumn>
    <tableColumn id="5" xr3:uid="{00000000-0010-0000-4600-000005000000}" name="Kolumna5" dataDxfId="8563">
      <calculatedColumnFormula>IFERROR(D212/C212,"")</calculatedColumnFormula>
    </tableColumn>
    <tableColumn id="6" xr3:uid="{00000000-0010-0000-4600-000006000000}" name="Kolumna6" dataDxfId="8562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47000000}" name="Tabela1841" displayName="Tabela1841" ref="I91:AM101" totalsRowShown="0" headerRowDxfId="8561" dataDxfId="7713" headerRowBorderDxfId="8560">
  <autoFilter ref="I91:AM101" xr:uid="{00000000-0009-0000-0100-00002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0-000001000000}" name="1" dataDxfId="7744"/>
    <tableColumn id="2" xr3:uid="{00000000-0010-0000-4700-000002000000}" name="2" dataDxfId="7743"/>
    <tableColumn id="3" xr3:uid="{00000000-0010-0000-4700-000003000000}" name="3" dataDxfId="7742"/>
    <tableColumn id="4" xr3:uid="{00000000-0010-0000-4700-000004000000}" name="4" dataDxfId="7741"/>
    <tableColumn id="5" xr3:uid="{00000000-0010-0000-4700-000005000000}" name="5" dataDxfId="7740"/>
    <tableColumn id="6" xr3:uid="{00000000-0010-0000-4700-000006000000}" name="6" dataDxfId="7739"/>
    <tableColumn id="7" xr3:uid="{00000000-0010-0000-4700-000007000000}" name="7" dataDxfId="7738"/>
    <tableColumn id="8" xr3:uid="{00000000-0010-0000-4700-000008000000}" name="8" dataDxfId="7737"/>
    <tableColumn id="9" xr3:uid="{00000000-0010-0000-4700-000009000000}" name="9" dataDxfId="7736"/>
    <tableColumn id="10" xr3:uid="{00000000-0010-0000-4700-00000A000000}" name="10" dataDxfId="7735"/>
    <tableColumn id="11" xr3:uid="{00000000-0010-0000-4700-00000B000000}" name="11" dataDxfId="7734"/>
    <tableColumn id="12" xr3:uid="{00000000-0010-0000-4700-00000C000000}" name="12" dataDxfId="7733"/>
    <tableColumn id="13" xr3:uid="{00000000-0010-0000-4700-00000D000000}" name="13" dataDxfId="7732"/>
    <tableColumn id="14" xr3:uid="{00000000-0010-0000-4700-00000E000000}" name="14" dataDxfId="7731"/>
    <tableColumn id="15" xr3:uid="{00000000-0010-0000-4700-00000F000000}" name="15" dataDxfId="7730"/>
    <tableColumn id="16" xr3:uid="{00000000-0010-0000-4700-000010000000}" name="16" dataDxfId="7729"/>
    <tableColumn id="17" xr3:uid="{00000000-0010-0000-4700-000011000000}" name="17" dataDxfId="7728"/>
    <tableColumn id="18" xr3:uid="{00000000-0010-0000-4700-000012000000}" name="18" dataDxfId="7727"/>
    <tableColumn id="19" xr3:uid="{00000000-0010-0000-4700-000013000000}" name="19" dataDxfId="7726"/>
    <tableColumn id="20" xr3:uid="{00000000-0010-0000-4700-000014000000}" name="20" dataDxfId="7725"/>
    <tableColumn id="21" xr3:uid="{00000000-0010-0000-4700-000015000000}" name="21" dataDxfId="7724"/>
    <tableColumn id="22" xr3:uid="{00000000-0010-0000-4700-000016000000}" name="22" dataDxfId="7723"/>
    <tableColumn id="23" xr3:uid="{00000000-0010-0000-4700-000017000000}" name="23" dataDxfId="7722"/>
    <tableColumn id="24" xr3:uid="{00000000-0010-0000-4700-000018000000}" name="24" dataDxfId="7721"/>
    <tableColumn id="25" xr3:uid="{00000000-0010-0000-4700-000019000000}" name="25" dataDxfId="7720"/>
    <tableColumn id="26" xr3:uid="{00000000-0010-0000-4700-00001A000000}" name="26" dataDxfId="7719"/>
    <tableColumn id="27" xr3:uid="{00000000-0010-0000-4700-00001B000000}" name="27" dataDxfId="7718"/>
    <tableColumn id="28" xr3:uid="{00000000-0010-0000-4700-00001C000000}" name="28" dataDxfId="7717"/>
    <tableColumn id="29" xr3:uid="{00000000-0010-0000-4700-00001D000000}" name="29" dataDxfId="7716"/>
    <tableColumn id="30" xr3:uid="{00000000-0010-0000-4700-00001E000000}" name="30" dataDxfId="7715"/>
    <tableColumn id="31" xr3:uid="{00000000-0010-0000-4700-00001F000000}" name="31" dataDxfId="7714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48000000}" name="Tabela1942" displayName="Tabela1942" ref="I103:AM113" totalsRowShown="0" headerRowDxfId="8559" dataDxfId="7680" headerRowBorderDxfId="8558">
  <autoFilter ref="I103:AM113" xr:uid="{00000000-0009-0000-0100-00002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0-000001000000}" name="1" dataDxfId="7711"/>
    <tableColumn id="2" xr3:uid="{00000000-0010-0000-4800-000002000000}" name="2" dataDxfId="7710"/>
    <tableColumn id="3" xr3:uid="{00000000-0010-0000-4800-000003000000}" name="3" dataDxfId="7709"/>
    <tableColumn id="4" xr3:uid="{00000000-0010-0000-4800-000004000000}" name="4" dataDxfId="7708"/>
    <tableColumn id="5" xr3:uid="{00000000-0010-0000-4800-000005000000}" name="5" dataDxfId="7707"/>
    <tableColumn id="6" xr3:uid="{00000000-0010-0000-4800-000006000000}" name="6" dataDxfId="7706"/>
    <tableColumn id="7" xr3:uid="{00000000-0010-0000-4800-000007000000}" name="7" dataDxfId="7705"/>
    <tableColumn id="8" xr3:uid="{00000000-0010-0000-4800-000008000000}" name="8" dataDxfId="7704"/>
    <tableColumn id="9" xr3:uid="{00000000-0010-0000-4800-000009000000}" name="9" dataDxfId="7703"/>
    <tableColumn id="10" xr3:uid="{00000000-0010-0000-4800-00000A000000}" name="10" dataDxfId="7702"/>
    <tableColumn id="11" xr3:uid="{00000000-0010-0000-4800-00000B000000}" name="11" dataDxfId="7701"/>
    <tableColumn id="12" xr3:uid="{00000000-0010-0000-4800-00000C000000}" name="12" dataDxfId="7700"/>
    <tableColumn id="13" xr3:uid="{00000000-0010-0000-4800-00000D000000}" name="13" dataDxfId="7699"/>
    <tableColumn id="14" xr3:uid="{00000000-0010-0000-4800-00000E000000}" name="14" dataDxfId="7698"/>
    <tableColumn id="15" xr3:uid="{00000000-0010-0000-4800-00000F000000}" name="15" dataDxfId="7697"/>
    <tableColumn id="16" xr3:uid="{00000000-0010-0000-4800-000010000000}" name="16" dataDxfId="7696"/>
    <tableColumn id="17" xr3:uid="{00000000-0010-0000-4800-000011000000}" name="17" dataDxfId="7695"/>
    <tableColumn id="18" xr3:uid="{00000000-0010-0000-4800-000012000000}" name="18" dataDxfId="7694"/>
    <tableColumn id="19" xr3:uid="{00000000-0010-0000-4800-000013000000}" name="19" dataDxfId="7693"/>
    <tableColumn id="20" xr3:uid="{00000000-0010-0000-4800-000014000000}" name="20" dataDxfId="7692"/>
    <tableColumn id="21" xr3:uid="{00000000-0010-0000-4800-000015000000}" name="21" dataDxfId="7691"/>
    <tableColumn id="22" xr3:uid="{00000000-0010-0000-4800-000016000000}" name="22" dataDxfId="7690"/>
    <tableColumn id="23" xr3:uid="{00000000-0010-0000-4800-000017000000}" name="23" dataDxfId="7689"/>
    <tableColumn id="24" xr3:uid="{00000000-0010-0000-4800-000018000000}" name="24" dataDxfId="7688"/>
    <tableColumn id="25" xr3:uid="{00000000-0010-0000-4800-000019000000}" name="25" dataDxfId="7687"/>
    <tableColumn id="26" xr3:uid="{00000000-0010-0000-4800-00001A000000}" name="26" dataDxfId="7686"/>
    <tableColumn id="27" xr3:uid="{00000000-0010-0000-4800-00001B000000}" name="27" dataDxfId="7685"/>
    <tableColumn id="28" xr3:uid="{00000000-0010-0000-4800-00001C000000}" name="28" dataDxfId="7684"/>
    <tableColumn id="29" xr3:uid="{00000000-0010-0000-4800-00001D000000}" name="29" dataDxfId="7683"/>
    <tableColumn id="30" xr3:uid="{00000000-0010-0000-4800-00001E000000}" name="30" dataDxfId="7682"/>
    <tableColumn id="31" xr3:uid="{00000000-0010-0000-4800-00001F000000}" name="31" dataDxfId="7681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9000000}" name="Tabela192143" displayName="Tabela192143" ref="I115:AM125" totalsRowShown="0" headerRowDxfId="8557" dataDxfId="7646" headerRowBorderDxfId="8556">
  <autoFilter ref="I115:AM125" xr:uid="{00000000-0009-0000-0100-00002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0-000001000000}" name="1" dataDxfId="7677"/>
    <tableColumn id="2" xr3:uid="{00000000-0010-0000-4900-000002000000}" name="2" dataDxfId="7676"/>
    <tableColumn id="3" xr3:uid="{00000000-0010-0000-4900-000003000000}" name="3" dataDxfId="7675"/>
    <tableColumn id="4" xr3:uid="{00000000-0010-0000-4900-000004000000}" name="4" dataDxfId="7674"/>
    <tableColumn id="5" xr3:uid="{00000000-0010-0000-4900-000005000000}" name="5" dataDxfId="7673"/>
    <tableColumn id="6" xr3:uid="{00000000-0010-0000-4900-000006000000}" name="6" dataDxfId="7672"/>
    <tableColumn id="7" xr3:uid="{00000000-0010-0000-4900-000007000000}" name="7" dataDxfId="7671"/>
    <tableColumn id="8" xr3:uid="{00000000-0010-0000-4900-000008000000}" name="8" dataDxfId="7670"/>
    <tableColumn id="9" xr3:uid="{00000000-0010-0000-4900-000009000000}" name="9" dataDxfId="7669"/>
    <tableColumn id="10" xr3:uid="{00000000-0010-0000-4900-00000A000000}" name="10" dataDxfId="7668"/>
    <tableColumn id="11" xr3:uid="{00000000-0010-0000-4900-00000B000000}" name="11" dataDxfId="7667"/>
    <tableColumn id="12" xr3:uid="{00000000-0010-0000-4900-00000C000000}" name="12" dataDxfId="7666"/>
    <tableColumn id="13" xr3:uid="{00000000-0010-0000-4900-00000D000000}" name="13" dataDxfId="7665"/>
    <tableColumn id="14" xr3:uid="{00000000-0010-0000-4900-00000E000000}" name="14" dataDxfId="7664"/>
    <tableColumn id="15" xr3:uid="{00000000-0010-0000-4900-00000F000000}" name="15" dataDxfId="7663"/>
    <tableColumn id="16" xr3:uid="{00000000-0010-0000-4900-000010000000}" name="16" dataDxfId="7662"/>
    <tableColumn id="17" xr3:uid="{00000000-0010-0000-4900-000011000000}" name="17" dataDxfId="7661"/>
    <tableColumn id="18" xr3:uid="{00000000-0010-0000-4900-000012000000}" name="18" dataDxfId="7660"/>
    <tableColumn id="19" xr3:uid="{00000000-0010-0000-4900-000013000000}" name="19" dataDxfId="7659"/>
    <tableColumn id="20" xr3:uid="{00000000-0010-0000-4900-000014000000}" name="20" dataDxfId="7658"/>
    <tableColumn id="21" xr3:uid="{00000000-0010-0000-4900-000015000000}" name="21" dataDxfId="7657"/>
    <tableColumn id="22" xr3:uid="{00000000-0010-0000-4900-000016000000}" name="22" dataDxfId="7656"/>
    <tableColumn id="23" xr3:uid="{00000000-0010-0000-4900-000017000000}" name="23" dataDxfId="7655"/>
    <tableColumn id="24" xr3:uid="{00000000-0010-0000-4900-000018000000}" name="24" dataDxfId="7654"/>
    <tableColumn id="25" xr3:uid="{00000000-0010-0000-4900-000019000000}" name="25" dataDxfId="7653"/>
    <tableColumn id="26" xr3:uid="{00000000-0010-0000-4900-00001A000000}" name="26" dataDxfId="7652"/>
    <tableColumn id="27" xr3:uid="{00000000-0010-0000-4900-00001B000000}" name="27" dataDxfId="7651"/>
    <tableColumn id="28" xr3:uid="{00000000-0010-0000-4900-00001C000000}" name="28" dataDxfId="7650"/>
    <tableColumn id="29" xr3:uid="{00000000-0010-0000-4900-00001D000000}" name="29" dataDxfId="7649"/>
    <tableColumn id="30" xr3:uid="{00000000-0010-0000-4900-00001E000000}" name="30" dataDxfId="7648"/>
    <tableColumn id="31" xr3:uid="{00000000-0010-0000-4900-00001F000000}" name="31" dataDxfId="7647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4A000000}" name="Tabela192244" displayName="Tabela192244" ref="I151:AM161" totalsRowShown="0" headerRowDxfId="8555" dataDxfId="7547" headerRowBorderDxfId="8554">
  <autoFilter ref="I151:AM161" xr:uid="{00000000-0009-0000-0100-00002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0-000001000000}" name="1" dataDxfId="7578"/>
    <tableColumn id="2" xr3:uid="{00000000-0010-0000-4A00-000002000000}" name="2" dataDxfId="7577"/>
    <tableColumn id="3" xr3:uid="{00000000-0010-0000-4A00-000003000000}" name="3" dataDxfId="7576"/>
    <tableColumn id="4" xr3:uid="{00000000-0010-0000-4A00-000004000000}" name="4" dataDxfId="7575"/>
    <tableColumn id="5" xr3:uid="{00000000-0010-0000-4A00-000005000000}" name="5" dataDxfId="7574"/>
    <tableColumn id="6" xr3:uid="{00000000-0010-0000-4A00-000006000000}" name="6" dataDxfId="7573"/>
    <tableColumn id="7" xr3:uid="{00000000-0010-0000-4A00-000007000000}" name="7" dataDxfId="7572"/>
    <tableColumn id="8" xr3:uid="{00000000-0010-0000-4A00-000008000000}" name="8" dataDxfId="7571"/>
    <tableColumn id="9" xr3:uid="{00000000-0010-0000-4A00-000009000000}" name="9" dataDxfId="7570"/>
    <tableColumn id="10" xr3:uid="{00000000-0010-0000-4A00-00000A000000}" name="10" dataDxfId="7569"/>
    <tableColumn id="11" xr3:uid="{00000000-0010-0000-4A00-00000B000000}" name="11" dataDxfId="7568"/>
    <tableColumn id="12" xr3:uid="{00000000-0010-0000-4A00-00000C000000}" name="12" dataDxfId="7567"/>
    <tableColumn id="13" xr3:uid="{00000000-0010-0000-4A00-00000D000000}" name="13" dataDxfId="7566"/>
    <tableColumn id="14" xr3:uid="{00000000-0010-0000-4A00-00000E000000}" name="14" dataDxfId="7565"/>
    <tableColumn id="15" xr3:uid="{00000000-0010-0000-4A00-00000F000000}" name="15" dataDxfId="7564"/>
    <tableColumn id="16" xr3:uid="{00000000-0010-0000-4A00-000010000000}" name="16" dataDxfId="7563"/>
    <tableColumn id="17" xr3:uid="{00000000-0010-0000-4A00-000011000000}" name="17" dataDxfId="7562"/>
    <tableColumn id="18" xr3:uid="{00000000-0010-0000-4A00-000012000000}" name="18" dataDxfId="7561"/>
    <tableColumn id="19" xr3:uid="{00000000-0010-0000-4A00-000013000000}" name="19" dataDxfId="7560"/>
    <tableColumn id="20" xr3:uid="{00000000-0010-0000-4A00-000014000000}" name="20" dataDxfId="7559"/>
    <tableColumn id="21" xr3:uid="{00000000-0010-0000-4A00-000015000000}" name="21" dataDxfId="7558"/>
    <tableColumn id="22" xr3:uid="{00000000-0010-0000-4A00-000016000000}" name="22" dataDxfId="7557"/>
    <tableColumn id="23" xr3:uid="{00000000-0010-0000-4A00-000017000000}" name="23" dataDxfId="7556"/>
    <tableColumn id="24" xr3:uid="{00000000-0010-0000-4A00-000018000000}" name="24" dataDxfId="7555"/>
    <tableColumn id="25" xr3:uid="{00000000-0010-0000-4A00-000019000000}" name="25" dataDxfId="7554"/>
    <tableColumn id="26" xr3:uid="{00000000-0010-0000-4A00-00001A000000}" name="26" dataDxfId="7553"/>
    <tableColumn id="27" xr3:uid="{00000000-0010-0000-4A00-00001B000000}" name="27" dataDxfId="7552"/>
    <tableColumn id="28" xr3:uid="{00000000-0010-0000-4A00-00001C000000}" name="28" dataDxfId="7551"/>
    <tableColumn id="29" xr3:uid="{00000000-0010-0000-4A00-00001D000000}" name="29" dataDxfId="7550"/>
    <tableColumn id="30" xr3:uid="{00000000-0010-0000-4A00-00001E000000}" name="30" dataDxfId="7549"/>
    <tableColumn id="31" xr3:uid="{00000000-0010-0000-4A00-00001F000000}" name="31" dataDxfId="7548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B000000}" name="Tabela192345" displayName="Tabela192345" ref="I211:AM221" totalsRowShown="0" headerRowDxfId="8553" dataDxfId="7382" headerRowBorderDxfId="8552">
  <autoFilter ref="I211:AM221" xr:uid="{00000000-0009-0000-0100-00002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0-000001000000}" name="1" dataDxfId="7413"/>
    <tableColumn id="2" xr3:uid="{00000000-0010-0000-4B00-000002000000}" name="2" dataDxfId="7412"/>
    <tableColumn id="3" xr3:uid="{00000000-0010-0000-4B00-000003000000}" name="3" dataDxfId="7411"/>
    <tableColumn id="4" xr3:uid="{00000000-0010-0000-4B00-000004000000}" name="4" dataDxfId="7410"/>
    <tableColumn id="5" xr3:uid="{00000000-0010-0000-4B00-000005000000}" name="5" dataDxfId="7409"/>
    <tableColumn id="6" xr3:uid="{00000000-0010-0000-4B00-000006000000}" name="6" dataDxfId="7408"/>
    <tableColumn id="7" xr3:uid="{00000000-0010-0000-4B00-000007000000}" name="7" dataDxfId="7407"/>
    <tableColumn id="8" xr3:uid="{00000000-0010-0000-4B00-000008000000}" name="8" dataDxfId="7406"/>
    <tableColumn id="9" xr3:uid="{00000000-0010-0000-4B00-000009000000}" name="9" dataDxfId="7405"/>
    <tableColumn id="10" xr3:uid="{00000000-0010-0000-4B00-00000A000000}" name="10" dataDxfId="7404"/>
    <tableColumn id="11" xr3:uid="{00000000-0010-0000-4B00-00000B000000}" name="11" dataDxfId="7403"/>
    <tableColumn id="12" xr3:uid="{00000000-0010-0000-4B00-00000C000000}" name="12" dataDxfId="7402"/>
    <tableColumn id="13" xr3:uid="{00000000-0010-0000-4B00-00000D000000}" name="13" dataDxfId="7401"/>
    <tableColumn id="14" xr3:uid="{00000000-0010-0000-4B00-00000E000000}" name="14" dataDxfId="7400"/>
    <tableColumn id="15" xr3:uid="{00000000-0010-0000-4B00-00000F000000}" name="15" dataDxfId="7399"/>
    <tableColumn id="16" xr3:uid="{00000000-0010-0000-4B00-000010000000}" name="16" dataDxfId="7398"/>
    <tableColumn id="17" xr3:uid="{00000000-0010-0000-4B00-000011000000}" name="17" dataDxfId="7397"/>
    <tableColumn id="18" xr3:uid="{00000000-0010-0000-4B00-000012000000}" name="18" dataDxfId="7396"/>
    <tableColumn id="19" xr3:uid="{00000000-0010-0000-4B00-000013000000}" name="19" dataDxfId="7395"/>
    <tableColumn id="20" xr3:uid="{00000000-0010-0000-4B00-000014000000}" name="20" dataDxfId="7394"/>
    <tableColumn id="21" xr3:uid="{00000000-0010-0000-4B00-000015000000}" name="21" dataDxfId="7393"/>
    <tableColumn id="22" xr3:uid="{00000000-0010-0000-4B00-000016000000}" name="22" dataDxfId="7392"/>
    <tableColumn id="23" xr3:uid="{00000000-0010-0000-4B00-000017000000}" name="23" dataDxfId="7391"/>
    <tableColumn id="24" xr3:uid="{00000000-0010-0000-4B00-000018000000}" name="24" dataDxfId="7390"/>
    <tableColumn id="25" xr3:uid="{00000000-0010-0000-4B00-000019000000}" name="25" dataDxfId="7389"/>
    <tableColumn id="26" xr3:uid="{00000000-0010-0000-4B00-00001A000000}" name="26" dataDxfId="7388"/>
    <tableColumn id="27" xr3:uid="{00000000-0010-0000-4B00-00001B000000}" name="27" dataDxfId="7387"/>
    <tableColumn id="28" xr3:uid="{00000000-0010-0000-4B00-00001C000000}" name="28" dataDxfId="7386"/>
    <tableColumn id="29" xr3:uid="{00000000-0010-0000-4B00-00001D000000}" name="29" dataDxfId="7385"/>
    <tableColumn id="30" xr3:uid="{00000000-0010-0000-4B00-00001E000000}" name="30" dataDxfId="7384"/>
    <tableColumn id="31" xr3:uid="{00000000-0010-0000-4B00-00001F000000}" name="31" dataDxfId="7383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C000000}" name="Tabela19212446" displayName="Tabela19212446" ref="I139:AM149" totalsRowShown="0" headerRowDxfId="8551" dataDxfId="7580" headerRowBorderDxfId="8550">
  <autoFilter ref="I139:AM149" xr:uid="{00000000-0009-0000-0100-00002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0-000001000000}" name="1" dataDxfId="7611"/>
    <tableColumn id="2" xr3:uid="{00000000-0010-0000-4C00-000002000000}" name="2" dataDxfId="7610"/>
    <tableColumn id="3" xr3:uid="{00000000-0010-0000-4C00-000003000000}" name="3" dataDxfId="7609"/>
    <tableColumn id="4" xr3:uid="{00000000-0010-0000-4C00-000004000000}" name="4" dataDxfId="7608"/>
    <tableColumn id="5" xr3:uid="{00000000-0010-0000-4C00-000005000000}" name="5" dataDxfId="7607"/>
    <tableColumn id="6" xr3:uid="{00000000-0010-0000-4C00-000006000000}" name="6" dataDxfId="7606"/>
    <tableColumn id="7" xr3:uid="{00000000-0010-0000-4C00-000007000000}" name="7" dataDxfId="7605"/>
    <tableColumn id="8" xr3:uid="{00000000-0010-0000-4C00-000008000000}" name="8" dataDxfId="7604"/>
    <tableColumn id="9" xr3:uid="{00000000-0010-0000-4C00-000009000000}" name="9" dataDxfId="7603"/>
    <tableColumn id="10" xr3:uid="{00000000-0010-0000-4C00-00000A000000}" name="10" dataDxfId="7602"/>
    <tableColumn id="11" xr3:uid="{00000000-0010-0000-4C00-00000B000000}" name="11" dataDxfId="7601"/>
    <tableColumn id="12" xr3:uid="{00000000-0010-0000-4C00-00000C000000}" name="12" dataDxfId="7600"/>
    <tableColumn id="13" xr3:uid="{00000000-0010-0000-4C00-00000D000000}" name="13" dataDxfId="7599"/>
    <tableColumn id="14" xr3:uid="{00000000-0010-0000-4C00-00000E000000}" name="14" dataDxfId="7598"/>
    <tableColumn id="15" xr3:uid="{00000000-0010-0000-4C00-00000F000000}" name="15" dataDxfId="7597"/>
    <tableColumn id="16" xr3:uid="{00000000-0010-0000-4C00-000010000000}" name="16" dataDxfId="7596"/>
    <tableColumn id="17" xr3:uid="{00000000-0010-0000-4C00-000011000000}" name="17" dataDxfId="7595"/>
    <tableColumn id="18" xr3:uid="{00000000-0010-0000-4C00-000012000000}" name="18" dataDxfId="7594"/>
    <tableColumn id="19" xr3:uid="{00000000-0010-0000-4C00-000013000000}" name="19" dataDxfId="7593"/>
    <tableColumn id="20" xr3:uid="{00000000-0010-0000-4C00-000014000000}" name="20" dataDxfId="7592"/>
    <tableColumn id="21" xr3:uid="{00000000-0010-0000-4C00-000015000000}" name="21" dataDxfId="7591"/>
    <tableColumn id="22" xr3:uid="{00000000-0010-0000-4C00-000016000000}" name="22" dataDxfId="7590"/>
    <tableColumn id="23" xr3:uid="{00000000-0010-0000-4C00-000017000000}" name="23" dataDxfId="7589"/>
    <tableColumn id="24" xr3:uid="{00000000-0010-0000-4C00-000018000000}" name="24" dataDxfId="7588"/>
    <tableColumn id="25" xr3:uid="{00000000-0010-0000-4C00-000019000000}" name="25" dataDxfId="7587"/>
    <tableColumn id="26" xr3:uid="{00000000-0010-0000-4C00-00001A000000}" name="26" dataDxfId="7586"/>
    <tableColumn id="27" xr3:uid="{00000000-0010-0000-4C00-00001B000000}" name="27" dataDxfId="7585"/>
    <tableColumn id="28" xr3:uid="{00000000-0010-0000-4C00-00001C000000}" name="28" dataDxfId="7584"/>
    <tableColumn id="29" xr3:uid="{00000000-0010-0000-4C00-00001D000000}" name="29" dataDxfId="7583"/>
    <tableColumn id="30" xr3:uid="{00000000-0010-0000-4C00-00001E000000}" name="30" dataDxfId="7582"/>
    <tableColumn id="31" xr3:uid="{00000000-0010-0000-4C00-00001F000000}" name="31" dataDxfId="7581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D000000}" name="Tabela19212547" displayName="Tabela19212547" ref="I127:AM137" totalsRowShown="0" headerRowDxfId="8549" dataDxfId="7613" headerRowBorderDxfId="8548">
  <autoFilter ref="I127:AM137" xr:uid="{00000000-0009-0000-0100-00002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0-000001000000}" name="1" dataDxfId="7644"/>
    <tableColumn id="2" xr3:uid="{00000000-0010-0000-4D00-000002000000}" name="2" dataDxfId="7643"/>
    <tableColumn id="3" xr3:uid="{00000000-0010-0000-4D00-000003000000}" name="3" dataDxfId="7642"/>
    <tableColumn id="4" xr3:uid="{00000000-0010-0000-4D00-000004000000}" name="4" dataDxfId="7641"/>
    <tableColumn id="5" xr3:uid="{00000000-0010-0000-4D00-000005000000}" name="5" dataDxfId="7640"/>
    <tableColumn id="6" xr3:uid="{00000000-0010-0000-4D00-000006000000}" name="6" dataDxfId="7639"/>
    <tableColumn id="7" xr3:uid="{00000000-0010-0000-4D00-000007000000}" name="7" dataDxfId="7638"/>
    <tableColumn id="8" xr3:uid="{00000000-0010-0000-4D00-000008000000}" name="8" dataDxfId="7637"/>
    <tableColumn id="9" xr3:uid="{00000000-0010-0000-4D00-000009000000}" name="9" dataDxfId="7636"/>
    <tableColumn id="10" xr3:uid="{00000000-0010-0000-4D00-00000A000000}" name="10" dataDxfId="7635"/>
    <tableColumn id="11" xr3:uid="{00000000-0010-0000-4D00-00000B000000}" name="11" dataDxfId="7634"/>
    <tableColumn id="12" xr3:uid="{00000000-0010-0000-4D00-00000C000000}" name="12" dataDxfId="7633"/>
    <tableColumn id="13" xr3:uid="{00000000-0010-0000-4D00-00000D000000}" name="13" dataDxfId="7632"/>
    <tableColumn id="14" xr3:uid="{00000000-0010-0000-4D00-00000E000000}" name="14" dataDxfId="7631"/>
    <tableColumn id="15" xr3:uid="{00000000-0010-0000-4D00-00000F000000}" name="15" dataDxfId="7630"/>
    <tableColumn id="16" xr3:uid="{00000000-0010-0000-4D00-000010000000}" name="16" dataDxfId="7629"/>
    <tableColumn id="17" xr3:uid="{00000000-0010-0000-4D00-000011000000}" name="17" dataDxfId="7628"/>
    <tableColumn id="18" xr3:uid="{00000000-0010-0000-4D00-000012000000}" name="18" dataDxfId="7627"/>
    <tableColumn id="19" xr3:uid="{00000000-0010-0000-4D00-000013000000}" name="19" dataDxfId="7626"/>
    <tableColumn id="20" xr3:uid="{00000000-0010-0000-4D00-000014000000}" name="20" dataDxfId="7625"/>
    <tableColumn id="21" xr3:uid="{00000000-0010-0000-4D00-000015000000}" name="21" dataDxfId="7624"/>
    <tableColumn id="22" xr3:uid="{00000000-0010-0000-4D00-000016000000}" name="22" dataDxfId="7623"/>
    <tableColumn id="23" xr3:uid="{00000000-0010-0000-4D00-000017000000}" name="23" dataDxfId="7622"/>
    <tableColumn id="24" xr3:uid="{00000000-0010-0000-4D00-000018000000}" name="24" dataDxfId="7621"/>
    <tableColumn id="25" xr3:uid="{00000000-0010-0000-4D00-000019000000}" name="25" dataDxfId="7620"/>
    <tableColumn id="26" xr3:uid="{00000000-0010-0000-4D00-00001A000000}" name="26" dataDxfId="7619"/>
    <tableColumn id="27" xr3:uid="{00000000-0010-0000-4D00-00001B000000}" name="27" dataDxfId="7618"/>
    <tableColumn id="28" xr3:uid="{00000000-0010-0000-4D00-00001C000000}" name="28" dataDxfId="7617"/>
    <tableColumn id="29" xr3:uid="{00000000-0010-0000-4D00-00001D000000}" name="29" dataDxfId="7616"/>
    <tableColumn id="30" xr3:uid="{00000000-0010-0000-4D00-00001E000000}" name="30" dataDxfId="7615"/>
    <tableColumn id="31" xr3:uid="{00000000-0010-0000-4D00-00001F000000}" name="31" dataDxfId="7614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4E000000}" name="Tabela2548" displayName="Tabela2548" ref="I163:AM173" totalsRowShown="0" headerRowDxfId="8547" dataDxfId="7514">
  <autoFilter ref="I163:AM173" xr:uid="{00000000-0009-0000-0100-00002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0-000001000000}" name="1" dataDxfId="7545"/>
    <tableColumn id="2" xr3:uid="{00000000-0010-0000-4E00-000002000000}" name="2" dataDxfId="7544"/>
    <tableColumn id="3" xr3:uid="{00000000-0010-0000-4E00-000003000000}" name="3" dataDxfId="7543"/>
    <tableColumn id="4" xr3:uid="{00000000-0010-0000-4E00-000004000000}" name="4" dataDxfId="7542"/>
    <tableColumn id="5" xr3:uid="{00000000-0010-0000-4E00-000005000000}" name="5" dataDxfId="7541"/>
    <tableColumn id="6" xr3:uid="{00000000-0010-0000-4E00-000006000000}" name="6" dataDxfId="7540"/>
    <tableColumn id="7" xr3:uid="{00000000-0010-0000-4E00-000007000000}" name="7" dataDxfId="7539"/>
    <tableColumn id="8" xr3:uid="{00000000-0010-0000-4E00-000008000000}" name="8" dataDxfId="7538"/>
    <tableColumn id="9" xr3:uid="{00000000-0010-0000-4E00-000009000000}" name="9" dataDxfId="7537"/>
    <tableColumn id="10" xr3:uid="{00000000-0010-0000-4E00-00000A000000}" name="10" dataDxfId="7536"/>
    <tableColumn id="11" xr3:uid="{00000000-0010-0000-4E00-00000B000000}" name="11" dataDxfId="7535"/>
    <tableColumn id="12" xr3:uid="{00000000-0010-0000-4E00-00000C000000}" name="12" dataDxfId="7534"/>
    <tableColumn id="13" xr3:uid="{00000000-0010-0000-4E00-00000D000000}" name="13" dataDxfId="7533"/>
    <tableColumn id="14" xr3:uid="{00000000-0010-0000-4E00-00000E000000}" name="14" dataDxfId="7532"/>
    <tableColumn id="15" xr3:uid="{00000000-0010-0000-4E00-00000F000000}" name="15" dataDxfId="7531"/>
    <tableColumn id="16" xr3:uid="{00000000-0010-0000-4E00-000010000000}" name="16" dataDxfId="7530"/>
    <tableColumn id="17" xr3:uid="{00000000-0010-0000-4E00-000011000000}" name="17" dataDxfId="7529"/>
    <tableColumn id="18" xr3:uid="{00000000-0010-0000-4E00-000012000000}" name="18" dataDxfId="7528"/>
    <tableColumn id="19" xr3:uid="{00000000-0010-0000-4E00-000013000000}" name="19" dataDxfId="7527"/>
    <tableColumn id="20" xr3:uid="{00000000-0010-0000-4E00-000014000000}" name="20" dataDxfId="7526"/>
    <tableColumn id="21" xr3:uid="{00000000-0010-0000-4E00-000015000000}" name="21" dataDxfId="7525"/>
    <tableColumn id="22" xr3:uid="{00000000-0010-0000-4E00-000016000000}" name="22" dataDxfId="7524"/>
    <tableColumn id="23" xr3:uid="{00000000-0010-0000-4E00-000017000000}" name="23" dataDxfId="7523"/>
    <tableColumn id="24" xr3:uid="{00000000-0010-0000-4E00-000018000000}" name="24" dataDxfId="7522"/>
    <tableColumn id="25" xr3:uid="{00000000-0010-0000-4E00-000019000000}" name="25" dataDxfId="7521"/>
    <tableColumn id="26" xr3:uid="{00000000-0010-0000-4E00-00001A000000}" name="26" dataDxfId="7520"/>
    <tableColumn id="27" xr3:uid="{00000000-0010-0000-4E00-00001B000000}" name="27" dataDxfId="7519"/>
    <tableColumn id="28" xr3:uid="{00000000-0010-0000-4E00-00001C000000}" name="28" dataDxfId="7518"/>
    <tableColumn id="29" xr3:uid="{00000000-0010-0000-4E00-00001D000000}" name="29" dataDxfId="7517"/>
    <tableColumn id="30" xr3:uid="{00000000-0010-0000-4E00-00001E000000}" name="30" dataDxfId="7516"/>
    <tableColumn id="31" xr3:uid="{00000000-0010-0000-4E00-00001F000000}" name="31" dataDxfId="751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Relationship Id="rId8" Type="http://schemas.openxmlformats.org/officeDocument/2006/relationships/table" Target="../tables/table24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Relationship Id="rId8" Type="http://schemas.openxmlformats.org/officeDocument/2006/relationships/table" Target="../tables/table275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Relationship Id="rId8" Type="http://schemas.openxmlformats.org/officeDocument/2006/relationships/table" Target="../tables/table307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Relationship Id="rId8" Type="http://schemas.openxmlformats.org/officeDocument/2006/relationships/table" Target="../tables/table339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Relationship Id="rId8" Type="http://schemas.openxmlformats.org/officeDocument/2006/relationships/table" Target="../tables/table37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Relationship Id="rId8" Type="http://schemas.openxmlformats.org/officeDocument/2006/relationships/table" Target="../tables/table403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Relationship Id="rId8" Type="http://schemas.openxmlformats.org/officeDocument/2006/relationships/table" Target="../tables/table4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Relationship Id="rId8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8" Type="http://schemas.openxmlformats.org/officeDocument/2006/relationships/table" Target="../tables/table8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Relationship Id="rId8" Type="http://schemas.openxmlformats.org/officeDocument/2006/relationships/table" Target="../tables/table11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Relationship Id="rId8" Type="http://schemas.openxmlformats.org/officeDocument/2006/relationships/table" Target="../tables/table14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Relationship Id="rId8" Type="http://schemas.openxmlformats.org/officeDocument/2006/relationships/table" Target="../tables/table17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Relationship Id="rId8" Type="http://schemas.openxmlformats.org/officeDocument/2006/relationships/table" Target="../tables/table2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AO172"/>
  <sheetViews>
    <sheetView showGridLines="0" topLeftCell="A2" zoomScaleNormal="100" workbookViewId="0">
      <pane xSplit="8" topLeftCell="I1" activePane="topRight" state="frozen"/>
      <selection activeCell="M27" sqref="M27"/>
      <selection pane="topRight" activeCell="E25" sqref="E25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  <col min="41" max="41" width="8.83203125" customWidth="1"/>
  </cols>
  <sheetData>
    <row r="2" spans="2:7" ht="24" x14ac:dyDescent="0.3">
      <c r="B2" s="89" t="s">
        <v>130</v>
      </c>
      <c r="C2" s="89"/>
      <c r="D2" s="90" t="str">
        <f>"PRZYKŁAD "&amp;'CAŁY ROK'!D2</f>
        <v>PRZYKŁAD 2021</v>
      </c>
      <c r="E2" s="91"/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93" t="s">
        <v>161</v>
      </c>
      <c r="C4" s="94"/>
      <c r="D4" s="94"/>
      <c r="E4" s="94"/>
    </row>
    <row r="5" spans="2:7" outlineLevel="1" x14ac:dyDescent="0.2">
      <c r="B5" s="20" t="s">
        <v>147</v>
      </c>
      <c r="C5" s="23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4" t="s">
        <v>132</v>
      </c>
      <c r="C7" s="15"/>
      <c r="D7" s="15"/>
      <c r="E7" s="15"/>
      <c r="F7" s="15"/>
      <c r="G7" s="15"/>
    </row>
    <row r="8" spans="2:7" x14ac:dyDescent="0.2">
      <c r="B8" s="8"/>
      <c r="C8" s="8"/>
      <c r="D8" s="8"/>
      <c r="E8" s="8"/>
    </row>
    <row r="9" spans="2:7" s="44" customFormat="1" x14ac:dyDescent="0.2">
      <c r="B9" s="88" t="s">
        <v>127</v>
      </c>
      <c r="C9" s="88"/>
      <c r="D9" s="72">
        <f>C52</f>
        <v>8320</v>
      </c>
    </row>
    <row r="10" spans="2:7" s="44" customFormat="1" x14ac:dyDescent="0.2">
      <c r="B10" s="88" t="s">
        <v>131</v>
      </c>
      <c r="C10" s="88"/>
      <c r="D10" s="72">
        <f>C66</f>
        <v>6869.9</v>
      </c>
    </row>
    <row r="11" spans="2:7" s="44" customFormat="1" x14ac:dyDescent="0.2">
      <c r="B11" s="40"/>
      <c r="C11" s="40"/>
      <c r="D11" s="73"/>
    </row>
    <row r="12" spans="2:7" s="44" customFormat="1" ht="30" customHeight="1" x14ac:dyDescent="0.2">
      <c r="B12" s="92" t="s">
        <v>133</v>
      </c>
      <c r="C12" s="92"/>
      <c r="D12" s="74">
        <f>D9-D10</f>
        <v>1450.1000000000004</v>
      </c>
      <c r="E12" s="51"/>
      <c r="F12" s="21" t="s">
        <v>143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4" t="s">
        <v>134</v>
      </c>
      <c r="C14" s="15"/>
      <c r="D14" s="15"/>
      <c r="E14" s="15"/>
      <c r="F14" s="15"/>
      <c r="G14" s="15"/>
    </row>
    <row r="15" spans="2:7" x14ac:dyDescent="0.2">
      <c r="B15" s="8"/>
      <c r="C15" s="8"/>
      <c r="D15" s="8"/>
      <c r="E15" s="8"/>
    </row>
    <row r="16" spans="2:7" s="44" customFormat="1" x14ac:dyDescent="0.2">
      <c r="B16" s="88" t="s">
        <v>128</v>
      </c>
      <c r="C16" s="88"/>
      <c r="D16" s="75">
        <f>D52</f>
        <v>7772</v>
      </c>
    </row>
    <row r="17" spans="2:5" s="44" customFormat="1" x14ac:dyDescent="0.2">
      <c r="B17" s="88" t="s">
        <v>135</v>
      </c>
      <c r="C17" s="88"/>
      <c r="D17" s="75">
        <f>D66</f>
        <v>2055</v>
      </c>
    </row>
    <row r="18" spans="2:5" s="44" customFormat="1" x14ac:dyDescent="0.2">
      <c r="B18" s="40"/>
      <c r="C18" s="40"/>
      <c r="D18" s="10"/>
    </row>
    <row r="19" spans="2:5" s="44" customFormat="1" ht="30" customHeight="1" x14ac:dyDescent="0.2">
      <c r="B19" s="92" t="s">
        <v>136</v>
      </c>
      <c r="C19" s="92"/>
      <c r="D19" s="74">
        <f>D16-D17</f>
        <v>5717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DAY(EOMONTH(TODAY(),0))-DAY(TODAY())</f>
        <v>24</v>
      </c>
      <c r="E20" s="38"/>
    </row>
    <row r="21" spans="2:5" s="44" customFormat="1" ht="30" customHeight="1" x14ac:dyDescent="0.2">
      <c r="B21" s="102" t="s">
        <v>209</v>
      </c>
      <c r="C21" s="102"/>
      <c r="D21" s="74">
        <f ca="1">D19/D20</f>
        <v>238.20833333333334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2055</v>
      </c>
      <c r="C25" s="97"/>
      <c r="D25" s="98"/>
      <c r="E25" s="18">
        <f>IFERROR(D17/D16,"")</f>
        <v>0.26441070509521358</v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"&amp;DAY(TODAY())&amp;" / "&amp;DAY(EOMONTH(TODAY(),0))</f>
        <v>Dzień 7 / 31</v>
      </c>
      <c r="C29" s="100"/>
      <c r="D29" s="101"/>
      <c r="E29" s="18">
        <f ca="1">DAY(TODAY())/DAY(EOMONTH(TODAY(),0))</f>
        <v>0.22580645161290322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7" s="44" customFormat="1" ht="18" customHeight="1" x14ac:dyDescent="0.2">
      <c r="B33" s="11" t="str">
        <f>B68</f>
        <v>Jedzenie</v>
      </c>
      <c r="C33" s="96">
        <f>D68</f>
        <v>585</v>
      </c>
      <c r="D33" s="98"/>
      <c r="E33" s="18">
        <f>IFERROR(D68/C68,"")</f>
        <v>0.39</v>
      </c>
    </row>
    <row r="34" spans="2:7" s="44" customFormat="1" ht="18" customHeight="1" x14ac:dyDescent="0.2">
      <c r="B34" s="11" t="str">
        <f>B75</f>
        <v>Mieszkanie / dom</v>
      </c>
      <c r="C34" s="96">
        <f>D75</f>
        <v>560</v>
      </c>
      <c r="D34" s="98"/>
      <c r="E34" s="18">
        <f>IFERROR(D75/C75,"")</f>
        <v>0.64367816091954022</v>
      </c>
    </row>
    <row r="35" spans="2:7" s="44" customFormat="1" ht="18" customHeight="1" x14ac:dyDescent="0.2">
      <c r="B35" s="11" t="str">
        <f>B87</f>
        <v>Transport</v>
      </c>
      <c r="C35" s="96">
        <f>D87</f>
        <v>760</v>
      </c>
      <c r="D35" s="98"/>
      <c r="E35" s="18">
        <f>IFERROR(D87/C87,"")</f>
        <v>1.1515151515151516</v>
      </c>
    </row>
    <row r="36" spans="2:7" s="44" customFormat="1" ht="18" customHeight="1" x14ac:dyDescent="0.2">
      <c r="B36" s="11" t="str">
        <f>B97</f>
        <v>Telekomunikacja</v>
      </c>
      <c r="C36" s="96">
        <f>D97</f>
        <v>30</v>
      </c>
      <c r="D36" s="98"/>
      <c r="E36" s="18">
        <f>IFERROR(D97/C97,"")</f>
        <v>0.14641288433382138</v>
      </c>
    </row>
    <row r="37" spans="2:7" s="44" customFormat="1" ht="18" customHeight="1" x14ac:dyDescent="0.2">
      <c r="B37" s="11" t="str">
        <f>B104</f>
        <v>Opieka zdrowotna</v>
      </c>
      <c r="C37" s="96">
        <f>D104</f>
        <v>10</v>
      </c>
      <c r="D37" s="98"/>
      <c r="E37" s="18">
        <f>IFERROR(D104/C104,"")</f>
        <v>5.5555555555555552E-2</v>
      </c>
    </row>
    <row r="38" spans="2:7" s="44" customFormat="1" ht="18" customHeight="1" x14ac:dyDescent="0.2">
      <c r="B38" s="11" t="str">
        <f>B110</f>
        <v>Ubranie</v>
      </c>
      <c r="C38" s="96">
        <f>D110</f>
        <v>85</v>
      </c>
      <c r="D38" s="98"/>
      <c r="E38" s="18">
        <f>IFERROR(D110/C110,"")</f>
        <v>0.34</v>
      </c>
    </row>
    <row r="39" spans="2:7" s="44" customFormat="1" ht="18" customHeight="1" x14ac:dyDescent="0.2">
      <c r="B39" s="11" t="str">
        <f>B117</f>
        <v>Higiena</v>
      </c>
      <c r="C39" s="96">
        <f>D117</f>
        <v>25</v>
      </c>
      <c r="D39" s="98"/>
      <c r="E39" s="18">
        <f>IFERROR(D117/C117,"")</f>
        <v>0.21739130434782608</v>
      </c>
    </row>
    <row r="40" spans="2:7" s="44" customFormat="1" ht="18" customHeight="1" x14ac:dyDescent="0.2">
      <c r="B40" s="11" t="str">
        <f>B124</f>
        <v>Dzieci</v>
      </c>
      <c r="C40" s="96">
        <f>D124</f>
        <v>0</v>
      </c>
      <c r="D40" s="98"/>
      <c r="E40" s="18">
        <f>IFERROR(D124/C124,"")</f>
        <v>0</v>
      </c>
    </row>
    <row r="41" spans="2:7" s="44" customFormat="1" ht="18" customHeight="1" x14ac:dyDescent="0.2">
      <c r="B41" s="11" t="str">
        <f>B132</f>
        <v>Rozrywka</v>
      </c>
      <c r="C41" s="96">
        <f>D132</f>
        <v>0</v>
      </c>
      <c r="D41" s="98"/>
      <c r="E41" s="18">
        <f>IFERROR(D132/C132,"")</f>
        <v>0</v>
      </c>
    </row>
    <row r="42" spans="2:7" s="44" customFormat="1" ht="18" customHeight="1" x14ac:dyDescent="0.2">
      <c r="B42" s="11" t="str">
        <f>B142</f>
        <v>Inne wydatki</v>
      </c>
      <c r="C42" s="96">
        <f>D142</f>
        <v>0</v>
      </c>
      <c r="D42" s="98"/>
      <c r="E42" s="18">
        <f>IFERROR(D142/C142,"")</f>
        <v>0</v>
      </c>
    </row>
    <row r="43" spans="2:7" s="44" customFormat="1" ht="18" customHeight="1" x14ac:dyDescent="0.2">
      <c r="B43" s="11" t="str">
        <f>B152</f>
        <v>Spłata długów</v>
      </c>
      <c r="C43" s="96">
        <f>D152</f>
        <v>0</v>
      </c>
      <c r="D43" s="98"/>
      <c r="E43" s="18">
        <f>IFERROR(D152/C152,"")</f>
        <v>0</v>
      </c>
    </row>
    <row r="44" spans="2:7" s="44" customFormat="1" ht="18" customHeight="1" x14ac:dyDescent="0.2">
      <c r="B44" s="11" t="str">
        <f>B160</f>
        <v>Oszczędności</v>
      </c>
      <c r="C44" s="96">
        <f>D160</f>
        <v>0</v>
      </c>
      <c r="D44" s="98"/>
      <c r="E44" s="18" t="str">
        <f>IFERROR(D160/C160,"")</f>
        <v/>
      </c>
    </row>
    <row r="45" spans="2:7" ht="18" x14ac:dyDescent="0.2">
      <c r="B45" s="11"/>
      <c r="D45" s="12"/>
      <c r="E45" s="8"/>
    </row>
    <row r="46" spans="2:7" x14ac:dyDescent="0.2">
      <c r="B46" s="8"/>
      <c r="C46" s="8"/>
      <c r="D46" s="8"/>
      <c r="E46" s="8"/>
    </row>
    <row r="47" spans="2:7" ht="22" thickBot="1" x14ac:dyDescent="0.3">
      <c r="B47" s="14" t="s">
        <v>42</v>
      </c>
      <c r="C47" s="15"/>
      <c r="D47" s="15"/>
      <c r="E47" s="15"/>
      <c r="F47" s="15"/>
      <c r="G47" s="15"/>
    </row>
    <row r="49" spans="2:39" ht="19" x14ac:dyDescent="0.25">
      <c r="B49" s="22" t="s">
        <v>26</v>
      </c>
    </row>
    <row r="50" spans="2:39" x14ac:dyDescent="0.2">
      <c r="B50" s="1"/>
    </row>
    <row r="51" spans="2:39" ht="32" x14ac:dyDescent="0.2">
      <c r="B51" s="4" t="s">
        <v>0</v>
      </c>
      <c r="C51" s="5" t="s">
        <v>127</v>
      </c>
      <c r="D51" s="6" t="s">
        <v>128</v>
      </c>
      <c r="E51" s="4" t="s">
        <v>129</v>
      </c>
      <c r="F51" s="5" t="s">
        <v>140</v>
      </c>
      <c r="G51" s="4" t="s">
        <v>41</v>
      </c>
    </row>
    <row r="52" spans="2:39" ht="26" customHeight="1" x14ac:dyDescent="0.2">
      <c r="B52" s="19" t="s">
        <v>139</v>
      </c>
      <c r="C52" s="76">
        <f>C54</f>
        <v>8320</v>
      </c>
      <c r="D52" s="76">
        <f>D54</f>
        <v>7772</v>
      </c>
      <c r="E52" s="76">
        <f>D52-C52</f>
        <v>-548</v>
      </c>
      <c r="F52" s="4" t="s">
        <v>141</v>
      </c>
      <c r="G52" s="4"/>
    </row>
    <row r="53" spans="2:39" x14ac:dyDescent="0.2">
      <c r="B53" s="1"/>
    </row>
    <row r="54" spans="2:39" s="44" customFormat="1" x14ac:dyDescent="0.2">
      <c r="B54" s="41" t="s">
        <v>32</v>
      </c>
      <c r="C54" s="77">
        <f>SUM(Tabela7[[#All],[Kolumna2]])</f>
        <v>8320</v>
      </c>
      <c r="D54" s="78">
        <f>SUM(Tabela7[[#All],[Kolumna3]])</f>
        <v>7772</v>
      </c>
      <c r="E54" s="77">
        <f>D54-C54</f>
        <v>-548</v>
      </c>
      <c r="F54" s="43">
        <f>IFERROR(D54/C54,"")</f>
        <v>0.9341346153846154</v>
      </c>
      <c r="G54" s="42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spans="2:39" s="44" customFormat="1" ht="16" x14ac:dyDescent="0.2">
      <c r="B55" s="45" t="s">
        <v>34</v>
      </c>
      <c r="C55" s="79">
        <v>4700</v>
      </c>
      <c r="D55" s="79">
        <v>4700</v>
      </c>
      <c r="E55" s="80">
        <f>Tabela7[[#This Row],[Kolumna3]]-Tabela7[[#This Row],[Kolumna2]]</f>
        <v>0</v>
      </c>
      <c r="F55" s="48">
        <f t="shared" ref="F55:F61" si="0">IFERROR(D55/C55,"")</f>
        <v>1</v>
      </c>
      <c r="G55" s="45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</row>
    <row r="56" spans="2:39" s="44" customFormat="1" ht="32" x14ac:dyDescent="0.2">
      <c r="B56" s="45" t="s">
        <v>35</v>
      </c>
      <c r="C56" s="79">
        <v>2800</v>
      </c>
      <c r="D56" s="79">
        <v>2800</v>
      </c>
      <c r="E56" s="80">
        <f>Tabela7[[#This Row],[Kolumna3]]-Tabela7[[#This Row],[Kolumna2]]</f>
        <v>0</v>
      </c>
      <c r="F56" s="48">
        <f t="shared" si="0"/>
        <v>1</v>
      </c>
      <c r="G56" s="45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</row>
    <row r="57" spans="2:39" s="44" customFormat="1" ht="16" x14ac:dyDescent="0.2">
      <c r="B57" s="45" t="s">
        <v>38</v>
      </c>
      <c r="C57" s="79">
        <v>500</v>
      </c>
      <c r="D57" s="79">
        <v>0</v>
      </c>
      <c r="E57" s="80">
        <f>Tabela7[[#This Row],[Kolumna3]]-Tabela7[[#This Row],[Kolumna2]]</f>
        <v>-500</v>
      </c>
      <c r="F57" s="48">
        <f t="shared" si="0"/>
        <v>0</v>
      </c>
      <c r="G57" s="45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</row>
    <row r="58" spans="2:39" s="44" customFormat="1" ht="16" x14ac:dyDescent="0.2">
      <c r="B58" s="45" t="s">
        <v>36</v>
      </c>
      <c r="C58" s="79">
        <v>50</v>
      </c>
      <c r="D58" s="79">
        <v>0</v>
      </c>
      <c r="E58" s="80">
        <f>Tabela7[[#This Row],[Kolumna3]]-Tabela7[[#This Row],[Kolumna2]]</f>
        <v>-50</v>
      </c>
      <c r="F58" s="48">
        <f t="shared" si="0"/>
        <v>0</v>
      </c>
      <c r="G58" s="45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</row>
    <row r="59" spans="2:39" s="44" customFormat="1" ht="16" x14ac:dyDescent="0.2">
      <c r="B59" s="45" t="s">
        <v>37</v>
      </c>
      <c r="C59" s="79">
        <v>270</v>
      </c>
      <c r="D59" s="79">
        <v>272</v>
      </c>
      <c r="E59" s="80">
        <f>Tabela7[[#This Row],[Kolumna3]]-Tabela7[[#This Row],[Kolumna2]]</f>
        <v>2</v>
      </c>
      <c r="F59" s="48">
        <f t="shared" si="0"/>
        <v>1.0074074074074073</v>
      </c>
      <c r="G59" s="45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</row>
    <row r="60" spans="2:39" s="44" customFormat="1" ht="16" x14ac:dyDescent="0.2">
      <c r="B60" s="45" t="s">
        <v>39</v>
      </c>
      <c r="C60" s="79">
        <v>0</v>
      </c>
      <c r="D60" s="79">
        <v>0</v>
      </c>
      <c r="E60" s="80">
        <f>Tabela7[[#This Row],[Kolumna3]]-Tabela7[[#This Row],[Kolumna2]]</f>
        <v>0</v>
      </c>
      <c r="F60" s="48" t="str">
        <f t="shared" si="0"/>
        <v/>
      </c>
      <c r="G60" s="45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</row>
    <row r="61" spans="2:39" s="44" customFormat="1" ht="16" x14ac:dyDescent="0.2">
      <c r="B61" s="45" t="s">
        <v>40</v>
      </c>
      <c r="C61" s="79">
        <v>0</v>
      </c>
      <c r="D61" s="79">
        <v>0</v>
      </c>
      <c r="E61" s="80">
        <f>Tabela7[[#This Row],[Kolumna3]]-Tabela7[[#This Row],[Kolumna2]]</f>
        <v>0</v>
      </c>
      <c r="F61" s="48" t="str">
        <f t="shared" si="0"/>
        <v/>
      </c>
      <c r="G61" s="45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</row>
    <row r="62" spans="2:39" x14ac:dyDescent="0.2">
      <c r="B62" s="2" t="s">
        <v>30</v>
      </c>
    </row>
    <row r="63" spans="2:39" ht="21" x14ac:dyDescent="0.25">
      <c r="B63" s="22" t="s">
        <v>25</v>
      </c>
      <c r="I63" s="3" t="s">
        <v>43</v>
      </c>
    </row>
    <row r="65" spans="2:41" ht="32" x14ac:dyDescent="0.2">
      <c r="B65" s="4" t="s">
        <v>0</v>
      </c>
      <c r="C65" s="5" t="s">
        <v>131</v>
      </c>
      <c r="D65" s="6" t="s">
        <v>135</v>
      </c>
      <c r="E65" s="4" t="s">
        <v>129</v>
      </c>
      <c r="F65" s="5" t="s">
        <v>140</v>
      </c>
      <c r="G65" s="4" t="s">
        <v>41</v>
      </c>
      <c r="I65" s="20" t="s">
        <v>142</v>
      </c>
    </row>
    <row r="66" spans="2:41" ht="24" customHeight="1" x14ac:dyDescent="0.2">
      <c r="B66" s="19" t="s">
        <v>139</v>
      </c>
      <c r="C66" s="76">
        <f>C68+C75+C87+C97+C104+C110+C117+C124+C132+C142+C152+C160</f>
        <v>6869.9</v>
      </c>
      <c r="D66" s="76">
        <f>D68+D75+D87+D97+D104+D110+D117+D124+D132+D142+D152+D160</f>
        <v>2055</v>
      </c>
      <c r="E66" s="76">
        <f>C66-D66</f>
        <v>4814.8999999999996</v>
      </c>
      <c r="F66" s="4" t="s">
        <v>141</v>
      </c>
      <c r="G66" s="4"/>
      <c r="I66" s="82">
        <f t="shared" ref="I66:AM66" si="1">SUM(I68:I168)</f>
        <v>1835</v>
      </c>
      <c r="J66" s="82">
        <f t="shared" si="1"/>
        <v>0</v>
      </c>
      <c r="K66" s="82">
        <f t="shared" si="1"/>
        <v>0</v>
      </c>
      <c r="L66" s="82">
        <f t="shared" si="1"/>
        <v>0</v>
      </c>
      <c r="M66" s="82">
        <f t="shared" si="1"/>
        <v>0</v>
      </c>
      <c r="N66" s="82">
        <f t="shared" si="1"/>
        <v>60</v>
      </c>
      <c r="O66" s="82">
        <f t="shared" si="1"/>
        <v>0</v>
      </c>
      <c r="P66" s="82">
        <f t="shared" si="1"/>
        <v>0</v>
      </c>
      <c r="Q66" s="82">
        <f t="shared" si="1"/>
        <v>0</v>
      </c>
      <c r="R66" s="82">
        <f t="shared" si="1"/>
        <v>0</v>
      </c>
      <c r="S66" s="82">
        <f t="shared" si="1"/>
        <v>120</v>
      </c>
      <c r="T66" s="82">
        <f t="shared" si="1"/>
        <v>0</v>
      </c>
      <c r="U66" s="82">
        <f t="shared" si="1"/>
        <v>0</v>
      </c>
      <c r="V66" s="82">
        <f t="shared" si="1"/>
        <v>40</v>
      </c>
      <c r="W66" s="82">
        <f t="shared" si="1"/>
        <v>0</v>
      </c>
      <c r="X66" s="82">
        <f t="shared" si="1"/>
        <v>0</v>
      </c>
      <c r="Y66" s="82">
        <f t="shared" si="1"/>
        <v>0</v>
      </c>
      <c r="Z66" s="82">
        <f t="shared" si="1"/>
        <v>0</v>
      </c>
      <c r="AA66" s="82">
        <f t="shared" si="1"/>
        <v>0</v>
      </c>
      <c r="AB66" s="82">
        <f t="shared" si="1"/>
        <v>0</v>
      </c>
      <c r="AC66" s="82">
        <f t="shared" si="1"/>
        <v>0</v>
      </c>
      <c r="AD66" s="82">
        <f t="shared" si="1"/>
        <v>0</v>
      </c>
      <c r="AE66" s="82">
        <f t="shared" si="1"/>
        <v>0</v>
      </c>
      <c r="AF66" s="82">
        <f t="shared" si="1"/>
        <v>0</v>
      </c>
      <c r="AG66" s="82">
        <f t="shared" si="1"/>
        <v>0</v>
      </c>
      <c r="AH66" s="82">
        <f t="shared" si="1"/>
        <v>0</v>
      </c>
      <c r="AI66" s="82">
        <f t="shared" si="1"/>
        <v>0</v>
      </c>
      <c r="AJ66" s="82">
        <f t="shared" si="1"/>
        <v>0</v>
      </c>
      <c r="AK66" s="82">
        <f t="shared" si="1"/>
        <v>0</v>
      </c>
      <c r="AL66" s="82">
        <f t="shared" si="1"/>
        <v>0</v>
      </c>
      <c r="AM66" s="82">
        <f t="shared" si="1"/>
        <v>0</v>
      </c>
    </row>
    <row r="68" spans="2:41" s="44" customFormat="1" x14ac:dyDescent="0.2">
      <c r="B68" s="41" t="s">
        <v>1</v>
      </c>
      <c r="C68" s="77">
        <f>SUM(Jedzenie[[#All],[0]])</f>
        <v>1500</v>
      </c>
      <c r="D68" s="78">
        <f>SUM(Jedzenie[[#All],[02]])</f>
        <v>585</v>
      </c>
      <c r="E68" s="77">
        <f t="shared" ref="E68:E73" si="2">C68-D68</f>
        <v>915</v>
      </c>
      <c r="F68" s="43">
        <f t="shared" ref="F68:F73" si="3">IFERROR(D68/C68,"")</f>
        <v>0.39</v>
      </c>
      <c r="G68" s="53"/>
      <c r="I68" s="7" t="s">
        <v>44</v>
      </c>
      <c r="J68" s="7" t="s">
        <v>45</v>
      </c>
      <c r="K68" s="7" t="s">
        <v>46</v>
      </c>
      <c r="L68" s="7" t="s">
        <v>47</v>
      </c>
      <c r="M68" s="7" t="s">
        <v>48</v>
      </c>
      <c r="N68" s="7" t="s">
        <v>49</v>
      </c>
      <c r="O68" s="7" t="s">
        <v>50</v>
      </c>
      <c r="P68" s="7" t="s">
        <v>51</v>
      </c>
      <c r="Q68" s="7" t="s">
        <v>52</v>
      </c>
      <c r="R68" s="7" t="s">
        <v>53</v>
      </c>
      <c r="S68" s="7" t="s">
        <v>54</v>
      </c>
      <c r="T68" s="7" t="s">
        <v>55</v>
      </c>
      <c r="U68" s="7" t="s">
        <v>56</v>
      </c>
      <c r="V68" s="7" t="s">
        <v>57</v>
      </c>
      <c r="W68" s="7" t="s">
        <v>58</v>
      </c>
      <c r="X68" s="7" t="s">
        <v>59</v>
      </c>
      <c r="Y68" s="7" t="s">
        <v>60</v>
      </c>
      <c r="Z68" s="7" t="s">
        <v>61</v>
      </c>
      <c r="AA68" s="7" t="s">
        <v>62</v>
      </c>
      <c r="AB68" s="7" t="s">
        <v>63</v>
      </c>
      <c r="AC68" s="7" t="s">
        <v>64</v>
      </c>
      <c r="AD68" s="7" t="s">
        <v>65</v>
      </c>
      <c r="AE68" s="7" t="s">
        <v>66</v>
      </c>
      <c r="AF68" s="7" t="s">
        <v>67</v>
      </c>
      <c r="AG68" s="7" t="s">
        <v>68</v>
      </c>
      <c r="AH68" s="7" t="s">
        <v>69</v>
      </c>
      <c r="AI68" s="7" t="s">
        <v>70</v>
      </c>
      <c r="AJ68" s="7" t="s">
        <v>71</v>
      </c>
      <c r="AK68" s="7" t="s">
        <v>72</v>
      </c>
      <c r="AL68" s="7" t="s">
        <v>73</v>
      </c>
      <c r="AM68" s="7" t="s">
        <v>74</v>
      </c>
    </row>
    <row r="69" spans="2:41" s="44" customFormat="1" ht="16" x14ac:dyDescent="0.2">
      <c r="B69" s="45" t="s">
        <v>2</v>
      </c>
      <c r="C69" s="79">
        <v>1300</v>
      </c>
      <c r="D69" s="80">
        <f>SUM(Tabela3[#This Row])</f>
        <v>250</v>
      </c>
      <c r="E69" s="80">
        <f t="shared" si="2"/>
        <v>1050</v>
      </c>
      <c r="F69" s="48">
        <f t="shared" si="3"/>
        <v>0.19230769230769232</v>
      </c>
      <c r="G69" s="54"/>
      <c r="I69" s="75">
        <v>30</v>
      </c>
      <c r="J69" s="75"/>
      <c r="K69" s="75"/>
      <c r="L69" s="75"/>
      <c r="M69" s="75"/>
      <c r="N69" s="75">
        <v>60</v>
      </c>
      <c r="O69" s="75"/>
      <c r="P69" s="75"/>
      <c r="Q69" s="75"/>
      <c r="R69" s="75"/>
      <c r="S69" s="75">
        <v>120</v>
      </c>
      <c r="T69" s="75"/>
      <c r="U69" s="75"/>
      <c r="V69" s="75">
        <v>40</v>
      </c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41" s="44" customFormat="1" ht="16" x14ac:dyDescent="0.2">
      <c r="B70" s="45" t="s">
        <v>3</v>
      </c>
      <c r="C70" s="79">
        <v>200</v>
      </c>
      <c r="D70" s="80">
        <f>SUM(Tabela3[#This Row])</f>
        <v>100</v>
      </c>
      <c r="E70" s="80">
        <f t="shared" si="2"/>
        <v>100</v>
      </c>
      <c r="F70" s="48">
        <f t="shared" si="3"/>
        <v>0.5</v>
      </c>
      <c r="G70" s="54" t="s">
        <v>145</v>
      </c>
      <c r="I70" s="75">
        <v>100</v>
      </c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41" s="44" customFormat="1" ht="16" x14ac:dyDescent="0.2">
      <c r="B71" s="45" t="s">
        <v>4</v>
      </c>
      <c r="C71" s="79">
        <v>0</v>
      </c>
      <c r="D71" s="80">
        <f>SUM(Tabela3[#This Row])</f>
        <v>200</v>
      </c>
      <c r="E71" s="80">
        <f t="shared" si="2"/>
        <v>-200</v>
      </c>
      <c r="F71" s="48" t="str">
        <f t="shared" si="3"/>
        <v/>
      </c>
      <c r="G71" s="54"/>
      <c r="I71" s="75">
        <v>200</v>
      </c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41" s="44" customFormat="1" ht="16" x14ac:dyDescent="0.2">
      <c r="B72" s="45" t="s">
        <v>5</v>
      </c>
      <c r="C72" s="79">
        <v>0</v>
      </c>
      <c r="D72" s="80">
        <f>SUM(Tabela3[#This Row])</f>
        <v>35</v>
      </c>
      <c r="E72" s="80">
        <f t="shared" si="2"/>
        <v>-35</v>
      </c>
      <c r="F72" s="48" t="str">
        <f t="shared" si="3"/>
        <v/>
      </c>
      <c r="G72" s="54"/>
      <c r="I72" s="75">
        <v>35</v>
      </c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41" s="44" customFormat="1" ht="16" x14ac:dyDescent="0.2">
      <c r="B73" s="45" t="s">
        <v>9</v>
      </c>
      <c r="C73" s="79">
        <v>0</v>
      </c>
      <c r="D73" s="80">
        <f>SUM(Tabela3[#This Row])</f>
        <v>0</v>
      </c>
      <c r="E73" s="80">
        <f t="shared" si="2"/>
        <v>0</v>
      </c>
      <c r="F73" s="48" t="str">
        <f t="shared" si="3"/>
        <v/>
      </c>
      <c r="G73" s="54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</row>
    <row r="74" spans="2:41" s="44" customFormat="1" x14ac:dyDescent="0.2">
      <c r="B74" s="56" t="s">
        <v>30</v>
      </c>
      <c r="C74" s="81"/>
      <c r="D74" s="80"/>
      <c r="E74" s="80"/>
      <c r="F74" s="47"/>
      <c r="G74" s="47"/>
      <c r="I74" s="56" t="s">
        <v>30</v>
      </c>
    </row>
    <row r="75" spans="2:41" s="44" customFormat="1" x14ac:dyDescent="0.2">
      <c r="B75" s="41" t="s">
        <v>10</v>
      </c>
      <c r="C75" s="77">
        <f>SUM(Tabela4[[#All],[Kolumna2]])</f>
        <v>870</v>
      </c>
      <c r="D75" s="78">
        <f>SUM(Tabela4[[#All],[Kolumna3]])</f>
        <v>560</v>
      </c>
      <c r="E75" s="77">
        <f>C75-D75</f>
        <v>310</v>
      </c>
      <c r="F75" s="43">
        <f>IFERROR(D75/C75,"")</f>
        <v>0.64367816091954022</v>
      </c>
      <c r="G75" s="53"/>
      <c r="I75" s="7" t="s">
        <v>44</v>
      </c>
      <c r="J75" s="7" t="s">
        <v>45</v>
      </c>
      <c r="K75" s="7" t="s">
        <v>46</v>
      </c>
      <c r="L75" s="7" t="s">
        <v>47</v>
      </c>
      <c r="M75" s="7" t="s">
        <v>48</v>
      </c>
      <c r="N75" s="7" t="s">
        <v>49</v>
      </c>
      <c r="O75" s="7" t="s">
        <v>50</v>
      </c>
      <c r="P75" s="7" t="s">
        <v>51</v>
      </c>
      <c r="Q75" s="7" t="s">
        <v>52</v>
      </c>
      <c r="R75" s="7" t="s">
        <v>53</v>
      </c>
      <c r="S75" s="7" t="s">
        <v>54</v>
      </c>
      <c r="T75" s="7" t="s">
        <v>55</v>
      </c>
      <c r="U75" s="7" t="s">
        <v>56</v>
      </c>
      <c r="V75" s="7" t="s">
        <v>57</v>
      </c>
      <c r="W75" s="7" t="s">
        <v>58</v>
      </c>
      <c r="X75" s="7" t="s">
        <v>59</v>
      </c>
      <c r="Y75" s="7" t="s">
        <v>60</v>
      </c>
      <c r="Z75" s="7" t="s">
        <v>61</v>
      </c>
      <c r="AA75" s="7" t="s">
        <v>62</v>
      </c>
      <c r="AB75" s="7" t="s">
        <v>63</v>
      </c>
      <c r="AC75" s="7" t="s">
        <v>64</v>
      </c>
      <c r="AD75" s="7" t="s">
        <v>65</v>
      </c>
      <c r="AE75" s="7" t="s">
        <v>66</v>
      </c>
      <c r="AF75" s="7" t="s">
        <v>67</v>
      </c>
      <c r="AG75" s="7" t="s">
        <v>68</v>
      </c>
      <c r="AH75" s="7" t="s">
        <v>69</v>
      </c>
      <c r="AI75" s="7" t="s">
        <v>70</v>
      </c>
      <c r="AJ75" s="7" t="s">
        <v>71</v>
      </c>
      <c r="AK75" s="7" t="s">
        <v>72</v>
      </c>
      <c r="AL75" s="7" t="s">
        <v>73</v>
      </c>
      <c r="AM75" s="7" t="s">
        <v>74</v>
      </c>
      <c r="AN75" s="52"/>
      <c r="AO75" s="52"/>
    </row>
    <row r="76" spans="2:41" s="44" customFormat="1" ht="16" x14ac:dyDescent="0.2">
      <c r="B76" s="45" t="s">
        <v>11</v>
      </c>
      <c r="C76" s="79">
        <v>560</v>
      </c>
      <c r="D76" s="80">
        <f>SUM(Tabela18[#This Row])</f>
        <v>560</v>
      </c>
      <c r="E76" s="80">
        <f t="shared" ref="E76:E85" si="4">C76-D76</f>
        <v>0</v>
      </c>
      <c r="F76" s="48">
        <f t="shared" ref="F76:F85" si="5">IFERROR(D76/C76,"")</f>
        <v>1</v>
      </c>
      <c r="G76" s="54"/>
      <c r="I76" s="75">
        <v>560</v>
      </c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52"/>
      <c r="AO76" s="52"/>
    </row>
    <row r="77" spans="2:41" s="44" customFormat="1" ht="16" x14ac:dyDescent="0.2">
      <c r="B77" s="45" t="s">
        <v>14</v>
      </c>
      <c r="C77" s="79">
        <v>0</v>
      </c>
      <c r="D77" s="80">
        <f>SUM(Tabela18[#This Row])</f>
        <v>0</v>
      </c>
      <c r="E77" s="80">
        <f t="shared" si="4"/>
        <v>0</v>
      </c>
      <c r="F77" s="48" t="str">
        <f t="shared" si="5"/>
        <v/>
      </c>
      <c r="G77" s="54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52"/>
      <c r="AO77" s="52"/>
    </row>
    <row r="78" spans="2:41" s="44" customFormat="1" ht="16" x14ac:dyDescent="0.2">
      <c r="B78" s="45" t="s">
        <v>12</v>
      </c>
      <c r="C78" s="79">
        <v>120</v>
      </c>
      <c r="D78" s="80">
        <f>SUM(Tabela18[#This Row])</f>
        <v>0</v>
      </c>
      <c r="E78" s="80">
        <f t="shared" si="4"/>
        <v>120</v>
      </c>
      <c r="F78" s="48">
        <f t="shared" si="5"/>
        <v>0</v>
      </c>
      <c r="G78" s="54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52"/>
      <c r="AO78" s="52"/>
    </row>
    <row r="79" spans="2:41" s="44" customFormat="1" ht="16" x14ac:dyDescent="0.2">
      <c r="B79" s="45" t="s">
        <v>13</v>
      </c>
      <c r="C79" s="79">
        <v>0</v>
      </c>
      <c r="D79" s="80">
        <f>SUM(Tabela18[#This Row])</f>
        <v>0</v>
      </c>
      <c r="E79" s="80">
        <f t="shared" si="4"/>
        <v>0</v>
      </c>
      <c r="F79" s="48" t="str">
        <f t="shared" si="5"/>
        <v/>
      </c>
      <c r="G79" s="54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52"/>
      <c r="AO79" s="52"/>
    </row>
    <row r="80" spans="2:41" s="44" customFormat="1" ht="16" x14ac:dyDescent="0.2">
      <c r="B80" s="45" t="s">
        <v>33</v>
      </c>
      <c r="C80" s="79">
        <v>0</v>
      </c>
      <c r="D80" s="80">
        <f>SUM(Tabela18[#This Row])</f>
        <v>0</v>
      </c>
      <c r="E80" s="80">
        <f t="shared" si="4"/>
        <v>0</v>
      </c>
      <c r="F80" s="48" t="str">
        <f t="shared" si="5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52"/>
      <c r="AO80" s="52"/>
    </row>
    <row r="81" spans="2:41" s="44" customFormat="1" ht="16" x14ac:dyDescent="0.2">
      <c r="B81" s="45" t="s">
        <v>15</v>
      </c>
      <c r="C81" s="79">
        <v>0</v>
      </c>
      <c r="D81" s="80">
        <f>SUM(Tabela18[#This Row])</f>
        <v>0</v>
      </c>
      <c r="E81" s="80">
        <f t="shared" si="4"/>
        <v>0</v>
      </c>
      <c r="F81" s="48" t="str">
        <f t="shared" si="5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52"/>
      <c r="AO81" s="52"/>
    </row>
    <row r="82" spans="2:41" s="44" customFormat="1" ht="16" x14ac:dyDescent="0.2">
      <c r="B82" s="45" t="s">
        <v>16</v>
      </c>
      <c r="C82" s="79">
        <v>0</v>
      </c>
      <c r="D82" s="80">
        <f>SUM(Tabela18[#This Row])</f>
        <v>0</v>
      </c>
      <c r="E82" s="80">
        <f t="shared" si="4"/>
        <v>0</v>
      </c>
      <c r="F82" s="48" t="str">
        <f t="shared" si="5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52"/>
      <c r="AO82" s="52"/>
    </row>
    <row r="83" spans="2:41" s="44" customFormat="1" ht="16" x14ac:dyDescent="0.2">
      <c r="B83" s="45" t="s">
        <v>17</v>
      </c>
      <c r="C83" s="79">
        <v>150</v>
      </c>
      <c r="D83" s="80">
        <f>SUM(Tabela18[#This Row])</f>
        <v>0</v>
      </c>
      <c r="E83" s="80">
        <f t="shared" si="4"/>
        <v>150</v>
      </c>
      <c r="F83" s="48">
        <f t="shared" si="5"/>
        <v>0</v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52"/>
      <c r="AO83" s="52"/>
    </row>
    <row r="84" spans="2:41" s="44" customFormat="1" ht="16" x14ac:dyDescent="0.2">
      <c r="B84" s="45" t="s">
        <v>104</v>
      </c>
      <c r="C84" s="79">
        <v>40</v>
      </c>
      <c r="D84" s="80">
        <f>SUM(Tabela18[#This Row])</f>
        <v>0</v>
      </c>
      <c r="E84" s="80">
        <f t="shared" si="4"/>
        <v>40</v>
      </c>
      <c r="F84" s="48">
        <f t="shared" si="5"/>
        <v>0</v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52"/>
      <c r="AO84" s="52"/>
    </row>
    <row r="85" spans="2:41" s="44" customFormat="1" ht="16" x14ac:dyDescent="0.2">
      <c r="B85" s="45" t="s">
        <v>9</v>
      </c>
      <c r="C85" s="79">
        <v>0</v>
      </c>
      <c r="D85" s="80">
        <f>SUM(Tabela18[#This Row])</f>
        <v>0</v>
      </c>
      <c r="E85" s="80">
        <f t="shared" si="4"/>
        <v>0</v>
      </c>
      <c r="F85" s="48" t="str">
        <f t="shared" si="5"/>
        <v/>
      </c>
      <c r="G85" s="54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52"/>
      <c r="AO85" s="52"/>
    </row>
    <row r="86" spans="2:41" s="44" customFormat="1" x14ac:dyDescent="0.2">
      <c r="B86" s="56" t="s">
        <v>30</v>
      </c>
      <c r="C86" s="81"/>
      <c r="D86" s="80"/>
      <c r="E86" s="80"/>
      <c r="F86" s="47"/>
      <c r="G86" s="47"/>
      <c r="I86" s="57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</row>
    <row r="87" spans="2:41" s="44" customFormat="1" x14ac:dyDescent="0.2">
      <c r="B87" s="41" t="s">
        <v>6</v>
      </c>
      <c r="C87" s="77">
        <f>SUM(Transport[[#All],[Kolumna2]])</f>
        <v>660</v>
      </c>
      <c r="D87" s="78">
        <f>SUM(Transport[[#All],[Kolumna3]])</f>
        <v>760</v>
      </c>
      <c r="E87" s="77">
        <f>C87-D87</f>
        <v>-100</v>
      </c>
      <c r="F87" s="43">
        <f>IFERROR(D87/C87,"")</f>
        <v>1.1515151515151516</v>
      </c>
      <c r="G87" s="42"/>
      <c r="I87" s="7" t="s">
        <v>44</v>
      </c>
      <c r="J87" s="7" t="s">
        <v>45</v>
      </c>
      <c r="K87" s="7" t="s">
        <v>46</v>
      </c>
      <c r="L87" s="7" t="s">
        <v>47</v>
      </c>
      <c r="M87" s="7" t="s">
        <v>48</v>
      </c>
      <c r="N87" s="7" t="s">
        <v>49</v>
      </c>
      <c r="O87" s="7" t="s">
        <v>50</v>
      </c>
      <c r="P87" s="7" t="s">
        <v>51</v>
      </c>
      <c r="Q87" s="7" t="s">
        <v>52</v>
      </c>
      <c r="R87" s="7" t="s">
        <v>53</v>
      </c>
      <c r="S87" s="7" t="s">
        <v>54</v>
      </c>
      <c r="T87" s="7" t="s">
        <v>55</v>
      </c>
      <c r="U87" s="7" t="s">
        <v>56</v>
      </c>
      <c r="V87" s="7" t="s">
        <v>57</v>
      </c>
      <c r="W87" s="7" t="s">
        <v>58</v>
      </c>
      <c r="X87" s="7" t="s">
        <v>59</v>
      </c>
      <c r="Y87" s="7" t="s">
        <v>60</v>
      </c>
      <c r="Z87" s="7" t="s">
        <v>61</v>
      </c>
      <c r="AA87" s="7" t="s">
        <v>62</v>
      </c>
      <c r="AB87" s="7" t="s">
        <v>63</v>
      </c>
      <c r="AC87" s="7" t="s">
        <v>64</v>
      </c>
      <c r="AD87" s="7" t="s">
        <v>65</v>
      </c>
      <c r="AE87" s="7" t="s">
        <v>66</v>
      </c>
      <c r="AF87" s="7" t="s">
        <v>67</v>
      </c>
      <c r="AG87" s="7" t="s">
        <v>68</v>
      </c>
      <c r="AH87" s="7" t="s">
        <v>69</v>
      </c>
      <c r="AI87" s="7" t="s">
        <v>70</v>
      </c>
      <c r="AJ87" s="7" t="s">
        <v>71</v>
      </c>
      <c r="AK87" s="7" t="s">
        <v>72</v>
      </c>
      <c r="AL87" s="7" t="s">
        <v>73</v>
      </c>
      <c r="AM87" s="7" t="s">
        <v>74</v>
      </c>
      <c r="AN87" s="52"/>
      <c r="AO87" s="52"/>
    </row>
    <row r="88" spans="2:41" s="44" customFormat="1" ht="16" x14ac:dyDescent="0.2">
      <c r="B88" s="45" t="s">
        <v>91</v>
      </c>
      <c r="C88" s="79">
        <v>400</v>
      </c>
      <c r="D88" s="80">
        <f>SUM(Tabela19[#This Row])</f>
        <v>660</v>
      </c>
      <c r="E88" s="80">
        <f t="shared" ref="E88:E95" si="6">C88-D88</f>
        <v>-260</v>
      </c>
      <c r="F88" s="48">
        <f t="shared" ref="F88:F95" si="7">IFERROR(D88/C88,"")</f>
        <v>1.65</v>
      </c>
      <c r="G88" s="54"/>
      <c r="I88" s="75">
        <v>660</v>
      </c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52"/>
      <c r="AO88" s="52"/>
    </row>
    <row r="89" spans="2:41" s="44" customFormat="1" ht="16" x14ac:dyDescent="0.2">
      <c r="B89" s="45" t="s">
        <v>92</v>
      </c>
      <c r="C89" s="79">
        <v>100</v>
      </c>
      <c r="D89" s="80">
        <f>SUM(Tabela19[#This Row])</f>
        <v>100</v>
      </c>
      <c r="E89" s="80">
        <f t="shared" si="6"/>
        <v>0</v>
      </c>
      <c r="F89" s="48">
        <f t="shared" si="7"/>
        <v>1</v>
      </c>
      <c r="G89" s="54"/>
      <c r="I89" s="75">
        <v>100</v>
      </c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52"/>
      <c r="AO89" s="52"/>
    </row>
    <row r="90" spans="2:41" s="44" customFormat="1" ht="32" x14ac:dyDescent="0.2">
      <c r="B90" s="45" t="s">
        <v>89</v>
      </c>
      <c r="C90" s="79">
        <v>0</v>
      </c>
      <c r="D90" s="80">
        <f>SUM(Tabela19[#This Row])</f>
        <v>0</v>
      </c>
      <c r="E90" s="80">
        <f t="shared" si="6"/>
        <v>0</v>
      </c>
      <c r="F90" s="48" t="str">
        <f t="shared" si="7"/>
        <v/>
      </c>
      <c r="G90" s="54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52"/>
      <c r="AO90" s="52"/>
    </row>
    <row r="91" spans="2:41" s="44" customFormat="1" ht="16" x14ac:dyDescent="0.2">
      <c r="B91" s="45" t="s">
        <v>90</v>
      </c>
      <c r="C91" s="79">
        <v>100</v>
      </c>
      <c r="D91" s="80">
        <f>SUM(Tabela19[#This Row])</f>
        <v>0</v>
      </c>
      <c r="E91" s="80">
        <f t="shared" si="6"/>
        <v>100</v>
      </c>
      <c r="F91" s="48">
        <f t="shared" si="7"/>
        <v>0</v>
      </c>
      <c r="G91" s="54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52"/>
      <c r="AO91" s="52"/>
    </row>
    <row r="92" spans="2:41" s="44" customFormat="1" ht="16" x14ac:dyDescent="0.2">
      <c r="B92" s="45" t="s">
        <v>7</v>
      </c>
      <c r="C92" s="79">
        <v>60</v>
      </c>
      <c r="D92" s="80">
        <f>SUM(Tabela19[#This Row])</f>
        <v>0</v>
      </c>
      <c r="E92" s="80">
        <f t="shared" si="6"/>
        <v>60</v>
      </c>
      <c r="F92" s="48">
        <f t="shared" si="7"/>
        <v>0</v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x14ac:dyDescent="0.2">
      <c r="B93" s="45" t="s">
        <v>93</v>
      </c>
      <c r="C93" s="79">
        <v>0</v>
      </c>
      <c r="D93" s="80">
        <f>SUM(Tabela19[#This Row])</f>
        <v>0</v>
      </c>
      <c r="E93" s="80">
        <f t="shared" si="6"/>
        <v>0</v>
      </c>
      <c r="F93" s="48" t="str">
        <f t="shared" si="7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x14ac:dyDescent="0.2">
      <c r="B94" s="45" t="s">
        <v>8</v>
      </c>
      <c r="C94" s="79">
        <v>0</v>
      </c>
      <c r="D94" s="80">
        <f>SUM(Tabela19[#This Row])</f>
        <v>0</v>
      </c>
      <c r="E94" s="80">
        <f t="shared" si="6"/>
        <v>0</v>
      </c>
      <c r="F94" s="48" t="str">
        <f t="shared" si="7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x14ac:dyDescent="0.2">
      <c r="B95" s="45" t="s">
        <v>9</v>
      </c>
      <c r="C95" s="79">
        <v>0</v>
      </c>
      <c r="D95" s="80">
        <f>SUM(Tabela19[#This Row])</f>
        <v>0</v>
      </c>
      <c r="E95" s="80">
        <f t="shared" si="6"/>
        <v>0</v>
      </c>
      <c r="F95" s="48" t="str">
        <f t="shared" si="7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x14ac:dyDescent="0.2">
      <c r="B96" s="56" t="s">
        <v>30</v>
      </c>
      <c r="C96" s="75"/>
      <c r="D96" s="75"/>
      <c r="E96" s="75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</row>
    <row r="97" spans="2:41" s="44" customFormat="1" x14ac:dyDescent="0.2">
      <c r="B97" s="41" t="s">
        <v>75</v>
      </c>
      <c r="C97" s="77">
        <f>SUM(Tabela8[[#All],[Kolumna2]])</f>
        <v>204.9</v>
      </c>
      <c r="D97" s="78">
        <f>SUM(Tabela8[[#All],[Kolumna3]])</f>
        <v>30</v>
      </c>
      <c r="E97" s="77">
        <f>C97-D97</f>
        <v>174.9</v>
      </c>
      <c r="F97" s="43">
        <f t="shared" ref="F97:F102" si="8">IFERROR(D97/C97,"")</f>
        <v>0.14641288433382138</v>
      </c>
      <c r="G97" s="42"/>
      <c r="I97" s="7" t="s">
        <v>44</v>
      </c>
      <c r="J97" s="7" t="s">
        <v>45</v>
      </c>
      <c r="K97" s="7" t="s">
        <v>46</v>
      </c>
      <c r="L97" s="7" t="s">
        <v>47</v>
      </c>
      <c r="M97" s="7" t="s">
        <v>48</v>
      </c>
      <c r="N97" s="7" t="s">
        <v>49</v>
      </c>
      <c r="O97" s="7" t="s">
        <v>50</v>
      </c>
      <c r="P97" s="7" t="s">
        <v>51</v>
      </c>
      <c r="Q97" s="7" t="s">
        <v>52</v>
      </c>
      <c r="R97" s="7" t="s">
        <v>53</v>
      </c>
      <c r="S97" s="7" t="s">
        <v>54</v>
      </c>
      <c r="T97" s="7" t="s">
        <v>55</v>
      </c>
      <c r="U97" s="7" t="s">
        <v>56</v>
      </c>
      <c r="V97" s="7" t="s">
        <v>57</v>
      </c>
      <c r="W97" s="7" t="s">
        <v>58</v>
      </c>
      <c r="X97" s="7" t="s">
        <v>59</v>
      </c>
      <c r="Y97" s="7" t="s">
        <v>60</v>
      </c>
      <c r="Z97" s="7" t="s">
        <v>61</v>
      </c>
      <c r="AA97" s="7" t="s">
        <v>62</v>
      </c>
      <c r="AB97" s="7" t="s">
        <v>63</v>
      </c>
      <c r="AC97" s="7" t="s">
        <v>64</v>
      </c>
      <c r="AD97" s="7" t="s">
        <v>65</v>
      </c>
      <c r="AE97" s="7" t="s">
        <v>66</v>
      </c>
      <c r="AF97" s="7" t="s">
        <v>67</v>
      </c>
      <c r="AG97" s="7" t="s">
        <v>68</v>
      </c>
      <c r="AH97" s="7" t="s">
        <v>69</v>
      </c>
      <c r="AI97" s="7" t="s">
        <v>70</v>
      </c>
      <c r="AJ97" s="7" t="s">
        <v>71</v>
      </c>
      <c r="AK97" s="7" t="s">
        <v>72</v>
      </c>
      <c r="AL97" s="7" t="s">
        <v>73</v>
      </c>
      <c r="AM97" s="7" t="s">
        <v>74</v>
      </c>
      <c r="AN97" s="52"/>
      <c r="AO97" s="52"/>
    </row>
    <row r="98" spans="2:41" s="44" customFormat="1" ht="16" x14ac:dyDescent="0.2">
      <c r="B98" s="45" t="s">
        <v>76</v>
      </c>
      <c r="C98" s="79">
        <v>40</v>
      </c>
      <c r="D98" s="80">
        <f>SUM(Tabela1921[#This Row])</f>
        <v>0</v>
      </c>
      <c r="E98" s="80">
        <f t="shared" ref="E98:E102" si="9">C98-D98</f>
        <v>40</v>
      </c>
      <c r="F98" s="48">
        <f t="shared" si="8"/>
        <v>0</v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x14ac:dyDescent="0.2">
      <c r="B99" s="45" t="s">
        <v>77</v>
      </c>
      <c r="C99" s="79">
        <v>45</v>
      </c>
      <c r="D99" s="80">
        <f>SUM(Tabela1921[#This Row])</f>
        <v>0</v>
      </c>
      <c r="E99" s="80">
        <f t="shared" si="9"/>
        <v>45</v>
      </c>
      <c r="F99" s="48">
        <f t="shared" si="8"/>
        <v>0</v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x14ac:dyDescent="0.2">
      <c r="B100" s="45" t="s">
        <v>78</v>
      </c>
      <c r="C100" s="79">
        <v>50</v>
      </c>
      <c r="D100" s="80">
        <f>SUM(Tabela1921[#This Row])</f>
        <v>30</v>
      </c>
      <c r="E100" s="80">
        <f t="shared" si="9"/>
        <v>20</v>
      </c>
      <c r="F100" s="48">
        <f t="shared" si="8"/>
        <v>0.6</v>
      </c>
      <c r="G100" s="54"/>
      <c r="I100" s="75">
        <v>30</v>
      </c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x14ac:dyDescent="0.2">
      <c r="B101" s="45" t="s">
        <v>79</v>
      </c>
      <c r="C101" s="79">
        <v>69.900000000000006</v>
      </c>
      <c r="D101" s="80">
        <f>SUM(Tabela1921[#This Row])</f>
        <v>0</v>
      </c>
      <c r="E101" s="80">
        <f t="shared" si="9"/>
        <v>69.900000000000006</v>
      </c>
      <c r="F101" s="48">
        <f t="shared" si="8"/>
        <v>0</v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ht="16" x14ac:dyDescent="0.2">
      <c r="B102" s="45" t="s">
        <v>9</v>
      </c>
      <c r="C102" s="79"/>
      <c r="D102" s="80">
        <f>SUM(Tabela1921[#This Row])</f>
        <v>0</v>
      </c>
      <c r="E102" s="80">
        <f t="shared" si="9"/>
        <v>0</v>
      </c>
      <c r="F102" s="48" t="str">
        <f t="shared" si="8"/>
        <v/>
      </c>
      <c r="G102" s="54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52"/>
      <c r="AO102" s="52"/>
    </row>
    <row r="103" spans="2:41" s="44" customFormat="1" x14ac:dyDescent="0.2">
      <c r="C103" s="75"/>
      <c r="D103" s="75"/>
      <c r="E103" s="75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</row>
    <row r="104" spans="2:41" s="44" customFormat="1" x14ac:dyDescent="0.2">
      <c r="B104" s="41" t="s">
        <v>98</v>
      </c>
      <c r="C104" s="77">
        <f>SUM(Tabela9[[#All],[Kolumna2]])</f>
        <v>180</v>
      </c>
      <c r="D104" s="78">
        <f>SUM(Tabela9[[#All],[Kolumna3]])</f>
        <v>10</v>
      </c>
      <c r="E104" s="77">
        <f>C104-D104</f>
        <v>170</v>
      </c>
      <c r="F104" s="43">
        <f>IFERROR(D104/C104,"")</f>
        <v>5.5555555555555552E-2</v>
      </c>
      <c r="G104" s="42"/>
      <c r="I104" s="7" t="s">
        <v>44</v>
      </c>
      <c r="J104" s="7" t="s">
        <v>45</v>
      </c>
      <c r="K104" s="7" t="s">
        <v>46</v>
      </c>
      <c r="L104" s="7" t="s">
        <v>47</v>
      </c>
      <c r="M104" s="7" t="s">
        <v>48</v>
      </c>
      <c r="N104" s="7" t="s">
        <v>49</v>
      </c>
      <c r="O104" s="7" t="s">
        <v>50</v>
      </c>
      <c r="P104" s="7" t="s">
        <v>51</v>
      </c>
      <c r="Q104" s="7" t="s">
        <v>52</v>
      </c>
      <c r="R104" s="7" t="s">
        <v>53</v>
      </c>
      <c r="S104" s="7" t="s">
        <v>54</v>
      </c>
      <c r="T104" s="7" t="s">
        <v>55</v>
      </c>
      <c r="U104" s="7" t="s">
        <v>56</v>
      </c>
      <c r="V104" s="7" t="s">
        <v>57</v>
      </c>
      <c r="W104" s="7" t="s">
        <v>58</v>
      </c>
      <c r="X104" s="7" t="s">
        <v>59</v>
      </c>
      <c r="Y104" s="7" t="s">
        <v>60</v>
      </c>
      <c r="Z104" s="7" t="s">
        <v>61</v>
      </c>
      <c r="AA104" s="7" t="s">
        <v>62</v>
      </c>
      <c r="AB104" s="7" t="s">
        <v>63</v>
      </c>
      <c r="AC104" s="7" t="s">
        <v>64</v>
      </c>
      <c r="AD104" s="7" t="s">
        <v>65</v>
      </c>
      <c r="AE104" s="7" t="s">
        <v>66</v>
      </c>
      <c r="AF104" s="7" t="s">
        <v>67</v>
      </c>
      <c r="AG104" s="7" t="s">
        <v>68</v>
      </c>
      <c r="AH104" s="7" t="s">
        <v>69</v>
      </c>
      <c r="AI104" s="7" t="s">
        <v>70</v>
      </c>
      <c r="AJ104" s="7" t="s">
        <v>71</v>
      </c>
      <c r="AK104" s="7" t="s">
        <v>72</v>
      </c>
      <c r="AL104" s="7" t="s">
        <v>73</v>
      </c>
      <c r="AM104" s="7" t="s">
        <v>74</v>
      </c>
      <c r="AN104" s="52"/>
      <c r="AO104" s="52"/>
    </row>
    <row r="105" spans="2:41" s="44" customFormat="1" ht="16" x14ac:dyDescent="0.2">
      <c r="B105" s="45" t="s">
        <v>99</v>
      </c>
      <c r="C105" s="79">
        <v>120</v>
      </c>
      <c r="D105" s="80">
        <f>SUM(Tabela192125[#This Row])</f>
        <v>0</v>
      </c>
      <c r="E105" s="80">
        <f t="shared" ref="E105:E108" si="10">C105-D105</f>
        <v>120</v>
      </c>
      <c r="F105" s="48">
        <f>IFERROR(D105/C105,"")</f>
        <v>0</v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16" x14ac:dyDescent="0.2">
      <c r="B106" s="45" t="s">
        <v>100</v>
      </c>
      <c r="C106" s="79">
        <v>10</v>
      </c>
      <c r="D106" s="80">
        <f>SUM(Tabela192125[#This Row])</f>
        <v>10</v>
      </c>
      <c r="E106" s="80">
        <f t="shared" si="10"/>
        <v>0</v>
      </c>
      <c r="F106" s="48">
        <f>IFERROR(D106/C106,"")</f>
        <v>1</v>
      </c>
      <c r="G106" s="54"/>
      <c r="I106" s="75">
        <v>10</v>
      </c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x14ac:dyDescent="0.2">
      <c r="B107" s="45" t="s">
        <v>101</v>
      </c>
      <c r="C107" s="79">
        <v>50</v>
      </c>
      <c r="D107" s="80">
        <f>SUM(Tabela192125[#This Row])</f>
        <v>0</v>
      </c>
      <c r="E107" s="80">
        <f t="shared" si="10"/>
        <v>50</v>
      </c>
      <c r="F107" s="48">
        <f>IFERROR(D107/C107,"")</f>
        <v>0</v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x14ac:dyDescent="0.2">
      <c r="B108" s="45" t="s">
        <v>9</v>
      </c>
      <c r="C108" s="79"/>
      <c r="D108" s="80">
        <f>SUM(Tabela192125[#This Row])</f>
        <v>0</v>
      </c>
      <c r="E108" s="80">
        <f t="shared" si="10"/>
        <v>0</v>
      </c>
      <c r="F108" s="48" t="str">
        <f>IFERROR(D108/C108,"")</f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x14ac:dyDescent="0.2">
      <c r="B109" s="59"/>
      <c r="C109" s="75"/>
      <c r="D109" s="75"/>
      <c r="E109" s="75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</row>
    <row r="110" spans="2:41" s="44" customFormat="1" x14ac:dyDescent="0.2">
      <c r="B110" s="41" t="s">
        <v>18</v>
      </c>
      <c r="C110" s="77">
        <f>SUM(Tabela10[[#All],[Kolumna2]])</f>
        <v>250</v>
      </c>
      <c r="D110" s="78">
        <f>SUM(Tabela10[[#All],[Kolumna3]])</f>
        <v>85</v>
      </c>
      <c r="E110" s="77">
        <f>C110-D110</f>
        <v>165</v>
      </c>
      <c r="F110" s="43">
        <f t="shared" ref="F110:F115" si="11">IFERROR(D110/C110,"")</f>
        <v>0.34</v>
      </c>
      <c r="G110" s="42"/>
      <c r="I110" s="7" t="s">
        <v>44</v>
      </c>
      <c r="J110" s="7" t="s">
        <v>45</v>
      </c>
      <c r="K110" s="7" t="s">
        <v>46</v>
      </c>
      <c r="L110" s="7" t="s">
        <v>47</v>
      </c>
      <c r="M110" s="7" t="s">
        <v>48</v>
      </c>
      <c r="N110" s="7" t="s">
        <v>49</v>
      </c>
      <c r="O110" s="7" t="s">
        <v>50</v>
      </c>
      <c r="P110" s="7" t="s">
        <v>51</v>
      </c>
      <c r="Q110" s="7" t="s">
        <v>52</v>
      </c>
      <c r="R110" s="7" t="s">
        <v>53</v>
      </c>
      <c r="S110" s="7" t="s">
        <v>54</v>
      </c>
      <c r="T110" s="7" t="s">
        <v>55</v>
      </c>
      <c r="U110" s="7" t="s">
        <v>56</v>
      </c>
      <c r="V110" s="7" t="s">
        <v>57</v>
      </c>
      <c r="W110" s="7" t="s">
        <v>58</v>
      </c>
      <c r="X110" s="7" t="s">
        <v>59</v>
      </c>
      <c r="Y110" s="7" t="s">
        <v>60</v>
      </c>
      <c r="Z110" s="7" t="s">
        <v>61</v>
      </c>
      <c r="AA110" s="7" t="s">
        <v>62</v>
      </c>
      <c r="AB110" s="7" t="s">
        <v>63</v>
      </c>
      <c r="AC110" s="7" t="s">
        <v>64</v>
      </c>
      <c r="AD110" s="7" t="s">
        <v>65</v>
      </c>
      <c r="AE110" s="7" t="s">
        <v>66</v>
      </c>
      <c r="AF110" s="7" t="s">
        <v>67</v>
      </c>
      <c r="AG110" s="7" t="s">
        <v>68</v>
      </c>
      <c r="AH110" s="7" t="s">
        <v>69</v>
      </c>
      <c r="AI110" s="7" t="s">
        <v>70</v>
      </c>
      <c r="AJ110" s="7" t="s">
        <v>71</v>
      </c>
      <c r="AK110" s="7" t="s">
        <v>72</v>
      </c>
      <c r="AL110" s="7" t="s">
        <v>73</v>
      </c>
      <c r="AM110" s="7" t="s">
        <v>74</v>
      </c>
      <c r="AN110" s="52"/>
      <c r="AO110" s="52"/>
    </row>
    <row r="111" spans="2:41" s="44" customFormat="1" ht="16" x14ac:dyDescent="0.2">
      <c r="B111" s="45" t="s">
        <v>125</v>
      </c>
      <c r="C111" s="79">
        <v>150</v>
      </c>
      <c r="D111" s="80">
        <f>SUM(Tabela192124[#This Row])</f>
        <v>0</v>
      </c>
      <c r="E111" s="80">
        <f t="shared" ref="E111:E115" si="12">C111-D111</f>
        <v>150</v>
      </c>
      <c r="F111" s="48">
        <f t="shared" si="11"/>
        <v>0</v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x14ac:dyDescent="0.2">
      <c r="B112" s="45" t="s">
        <v>83</v>
      </c>
      <c r="C112" s="79">
        <v>0</v>
      </c>
      <c r="D112" s="80">
        <f>SUM(Tabela192124[#This Row])</f>
        <v>0</v>
      </c>
      <c r="E112" s="80">
        <f t="shared" si="12"/>
        <v>0</v>
      </c>
      <c r="F112" s="48" t="str">
        <f t="shared" si="11"/>
        <v/>
      </c>
      <c r="G112" s="54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x14ac:dyDescent="0.2">
      <c r="B113" s="45" t="s">
        <v>82</v>
      </c>
      <c r="C113" s="79">
        <v>100</v>
      </c>
      <c r="D113" s="80">
        <f>SUM(Tabela192124[#This Row])</f>
        <v>85</v>
      </c>
      <c r="E113" s="80">
        <f t="shared" si="12"/>
        <v>15</v>
      </c>
      <c r="F113" s="48">
        <f t="shared" si="11"/>
        <v>0.85</v>
      </c>
      <c r="G113" s="54"/>
      <c r="I113" s="75">
        <v>85</v>
      </c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ht="16" x14ac:dyDescent="0.2">
      <c r="B114" s="45" t="s">
        <v>84</v>
      </c>
      <c r="C114" s="79">
        <v>0</v>
      </c>
      <c r="D114" s="80">
        <f>SUM(Tabela192124[#This Row])</f>
        <v>0</v>
      </c>
      <c r="E114" s="80">
        <f t="shared" si="12"/>
        <v>0</v>
      </c>
      <c r="F114" s="48" t="str">
        <f t="shared" si="11"/>
        <v/>
      </c>
      <c r="G114" s="54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52"/>
      <c r="AO114" s="52"/>
    </row>
    <row r="115" spans="2:41" s="44" customFormat="1" ht="16" x14ac:dyDescent="0.2">
      <c r="B115" s="45" t="s">
        <v>9</v>
      </c>
      <c r="C115" s="79">
        <v>0</v>
      </c>
      <c r="D115" s="80">
        <f>SUM(Tabela192124[#This Row])</f>
        <v>0</v>
      </c>
      <c r="E115" s="80">
        <f t="shared" si="12"/>
        <v>0</v>
      </c>
      <c r="F115" s="48" t="str">
        <f t="shared" si="11"/>
        <v/>
      </c>
      <c r="G115" s="54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52"/>
      <c r="AO115" s="52"/>
    </row>
    <row r="116" spans="2:41" s="44" customFormat="1" x14ac:dyDescent="0.2">
      <c r="B116" s="56" t="s">
        <v>30</v>
      </c>
      <c r="C116" s="75"/>
      <c r="D116" s="75"/>
      <c r="E116" s="75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</row>
    <row r="117" spans="2:41" s="44" customFormat="1" x14ac:dyDescent="0.2">
      <c r="B117" s="41" t="s">
        <v>80</v>
      </c>
      <c r="C117" s="77">
        <f>SUM(Tabela11[[#All],[Kolumna2]])</f>
        <v>115</v>
      </c>
      <c r="D117" s="78">
        <f>SUM(Tabela11[[#All],[Kolumna3]])</f>
        <v>25</v>
      </c>
      <c r="E117" s="77">
        <f>C117-D117</f>
        <v>90</v>
      </c>
      <c r="F117" s="43">
        <f t="shared" ref="F117:F122" si="13">IFERROR(D117/C117,"")</f>
        <v>0.21739130434782608</v>
      </c>
      <c r="G117" s="42"/>
      <c r="I117" s="7" t="s">
        <v>44</v>
      </c>
      <c r="J117" s="7" t="s">
        <v>45</v>
      </c>
      <c r="K117" s="7" t="s">
        <v>46</v>
      </c>
      <c r="L117" s="7" t="s">
        <v>47</v>
      </c>
      <c r="M117" s="7" t="s">
        <v>48</v>
      </c>
      <c r="N117" s="7" t="s">
        <v>49</v>
      </c>
      <c r="O117" s="7" t="s">
        <v>50</v>
      </c>
      <c r="P117" s="7" t="s">
        <v>51</v>
      </c>
      <c r="Q117" s="7" t="s">
        <v>52</v>
      </c>
      <c r="R117" s="7" t="s">
        <v>53</v>
      </c>
      <c r="S117" s="7" t="s">
        <v>54</v>
      </c>
      <c r="T117" s="7" t="s">
        <v>55</v>
      </c>
      <c r="U117" s="7" t="s">
        <v>56</v>
      </c>
      <c r="V117" s="7" t="s">
        <v>57</v>
      </c>
      <c r="W117" s="7" t="s">
        <v>58</v>
      </c>
      <c r="X117" s="7" t="s">
        <v>59</v>
      </c>
      <c r="Y117" s="7" t="s">
        <v>60</v>
      </c>
      <c r="Z117" s="7" t="s">
        <v>61</v>
      </c>
      <c r="AA117" s="7" t="s">
        <v>62</v>
      </c>
      <c r="AB117" s="7" t="s">
        <v>63</v>
      </c>
      <c r="AC117" s="7" t="s">
        <v>64</v>
      </c>
      <c r="AD117" s="7" t="s">
        <v>65</v>
      </c>
      <c r="AE117" s="7" t="s">
        <v>66</v>
      </c>
      <c r="AF117" s="7" t="s">
        <v>67</v>
      </c>
      <c r="AG117" s="7" t="s">
        <v>68</v>
      </c>
      <c r="AH117" s="7" t="s">
        <v>69</v>
      </c>
      <c r="AI117" s="7" t="s">
        <v>70</v>
      </c>
      <c r="AJ117" s="7" t="s">
        <v>71</v>
      </c>
      <c r="AK117" s="7" t="s">
        <v>72</v>
      </c>
      <c r="AL117" s="7" t="s">
        <v>73</v>
      </c>
      <c r="AM117" s="7" t="s">
        <v>74</v>
      </c>
      <c r="AN117" s="52"/>
      <c r="AO117" s="52"/>
    </row>
    <row r="118" spans="2:41" s="44" customFormat="1" ht="16" x14ac:dyDescent="0.2">
      <c r="B118" s="45" t="s">
        <v>81</v>
      </c>
      <c r="C118" s="79">
        <v>75</v>
      </c>
      <c r="D118" s="80">
        <f>SUM(Tabela1922[#This Row])</f>
        <v>0</v>
      </c>
      <c r="E118" s="80">
        <f t="shared" ref="E118:E122" si="14">C118-D118</f>
        <v>75</v>
      </c>
      <c r="F118" s="48">
        <f t="shared" si="13"/>
        <v>0</v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x14ac:dyDescent="0.2">
      <c r="B119" s="45" t="s">
        <v>86</v>
      </c>
      <c r="C119" s="79">
        <v>40</v>
      </c>
      <c r="D119" s="80">
        <f>SUM(Tabela1922[#This Row])</f>
        <v>0</v>
      </c>
      <c r="E119" s="80">
        <f t="shared" si="14"/>
        <v>40</v>
      </c>
      <c r="F119" s="48">
        <f t="shared" si="13"/>
        <v>0</v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x14ac:dyDescent="0.2">
      <c r="B120" s="45" t="s">
        <v>87</v>
      </c>
      <c r="C120" s="79">
        <v>0</v>
      </c>
      <c r="D120" s="80">
        <f>SUM(Tabela1922[#This Row])</f>
        <v>25</v>
      </c>
      <c r="E120" s="80">
        <f t="shared" si="14"/>
        <v>-25</v>
      </c>
      <c r="F120" s="48" t="str">
        <f t="shared" si="13"/>
        <v/>
      </c>
      <c r="G120" s="54"/>
      <c r="I120" s="75">
        <v>25</v>
      </c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x14ac:dyDescent="0.2">
      <c r="B121" s="45" t="s">
        <v>88</v>
      </c>
      <c r="C121" s="79">
        <v>0</v>
      </c>
      <c r="D121" s="80">
        <f>SUM(Tabela1922[#This Row])</f>
        <v>0</v>
      </c>
      <c r="E121" s="80">
        <f t="shared" si="14"/>
        <v>0</v>
      </c>
      <c r="F121" s="48" t="str">
        <f t="shared" si="13"/>
        <v/>
      </c>
      <c r="G121" s="54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x14ac:dyDescent="0.2">
      <c r="B122" s="45" t="s">
        <v>9</v>
      </c>
      <c r="C122" s="79">
        <v>0</v>
      </c>
      <c r="D122" s="80">
        <f>SUM(Tabela1922[#This Row])</f>
        <v>0</v>
      </c>
      <c r="E122" s="80">
        <f t="shared" si="14"/>
        <v>0</v>
      </c>
      <c r="F122" s="48" t="str">
        <f t="shared" si="13"/>
        <v/>
      </c>
      <c r="G122" s="54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x14ac:dyDescent="0.2">
      <c r="B123" s="56" t="s">
        <v>30</v>
      </c>
      <c r="C123" s="75"/>
      <c r="D123" s="75"/>
      <c r="E123" s="75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</row>
    <row r="124" spans="2:41" s="44" customFormat="1" x14ac:dyDescent="0.2">
      <c r="B124" s="41" t="s">
        <v>103</v>
      </c>
      <c r="C124" s="77">
        <f>SUM(Tabela12[[#All],[Kolumna2]])</f>
        <v>285</v>
      </c>
      <c r="D124" s="78">
        <f>SUM(Tabela12[[#All],[Kolumna3]])</f>
        <v>0</v>
      </c>
      <c r="E124" s="77">
        <f>C124-D124</f>
        <v>285</v>
      </c>
      <c r="F124" s="43">
        <f>IFERROR(D124/C124,"")</f>
        <v>0</v>
      </c>
      <c r="G124" s="42"/>
      <c r="I124" s="7" t="s">
        <v>44</v>
      </c>
      <c r="J124" s="7" t="s">
        <v>45</v>
      </c>
      <c r="K124" s="7" t="s">
        <v>46</v>
      </c>
      <c r="L124" s="7" t="s">
        <v>47</v>
      </c>
      <c r="M124" s="7" t="s">
        <v>48</v>
      </c>
      <c r="N124" s="7" t="s">
        <v>49</v>
      </c>
      <c r="O124" s="7" t="s">
        <v>50</v>
      </c>
      <c r="P124" s="7" t="s">
        <v>51</v>
      </c>
      <c r="Q124" s="7" t="s">
        <v>52</v>
      </c>
      <c r="R124" s="7" t="s">
        <v>53</v>
      </c>
      <c r="S124" s="7" t="s">
        <v>54</v>
      </c>
      <c r="T124" s="7" t="s">
        <v>55</v>
      </c>
      <c r="U124" s="7" t="s">
        <v>56</v>
      </c>
      <c r="V124" s="7" t="s">
        <v>57</v>
      </c>
      <c r="W124" s="7" t="s">
        <v>58</v>
      </c>
      <c r="X124" s="7" t="s">
        <v>59</v>
      </c>
      <c r="Y124" s="7" t="s">
        <v>60</v>
      </c>
      <c r="Z124" s="7" t="s">
        <v>61</v>
      </c>
      <c r="AA124" s="7" t="s">
        <v>62</v>
      </c>
      <c r="AB124" s="7" t="s">
        <v>63</v>
      </c>
      <c r="AC124" s="7" t="s">
        <v>64</v>
      </c>
      <c r="AD124" s="7" t="s">
        <v>65</v>
      </c>
      <c r="AE124" s="7" t="s">
        <v>66</v>
      </c>
      <c r="AF124" s="7" t="s">
        <v>67</v>
      </c>
      <c r="AG124" s="7" t="s">
        <v>68</v>
      </c>
      <c r="AH124" s="7" t="s">
        <v>69</v>
      </c>
      <c r="AI124" s="7" t="s">
        <v>70</v>
      </c>
      <c r="AJ124" s="7" t="s">
        <v>71</v>
      </c>
      <c r="AK124" s="7" t="s">
        <v>72</v>
      </c>
      <c r="AL124" s="7" t="s">
        <v>73</v>
      </c>
      <c r="AM124" s="7" t="s">
        <v>74</v>
      </c>
      <c r="AN124" s="52"/>
      <c r="AO124" s="52"/>
    </row>
    <row r="125" spans="2:41" s="44" customFormat="1" ht="16" x14ac:dyDescent="0.2">
      <c r="B125" s="45" t="s">
        <v>116</v>
      </c>
      <c r="C125" s="79">
        <v>25</v>
      </c>
      <c r="D125" s="80">
        <f>SUM(Tabela25[#This Row])</f>
        <v>0</v>
      </c>
      <c r="E125" s="80">
        <f t="shared" ref="E125:E130" si="15">C125-D125</f>
        <v>25</v>
      </c>
      <c r="F125" s="48">
        <f t="shared" ref="F125:F130" si="16">IFERROR(D125/C125,"")</f>
        <v>0</v>
      </c>
      <c r="G125" s="54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ht="16" x14ac:dyDescent="0.2">
      <c r="B126" s="45" t="s">
        <v>117</v>
      </c>
      <c r="C126" s="79">
        <v>230</v>
      </c>
      <c r="D126" s="80">
        <f>SUM(Tabela25[#This Row])</f>
        <v>0</v>
      </c>
      <c r="E126" s="80">
        <f t="shared" si="15"/>
        <v>230</v>
      </c>
      <c r="F126" s="48">
        <f t="shared" si="16"/>
        <v>0</v>
      </c>
      <c r="G126" s="54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52"/>
      <c r="AO126" s="52"/>
    </row>
    <row r="127" spans="2:41" s="44" customFormat="1" ht="16" x14ac:dyDescent="0.2">
      <c r="B127" s="45" t="s">
        <v>118</v>
      </c>
      <c r="C127" s="79">
        <v>0</v>
      </c>
      <c r="D127" s="80">
        <f>SUM(Tabela25[#This Row])</f>
        <v>0</v>
      </c>
      <c r="E127" s="80">
        <f t="shared" si="15"/>
        <v>0</v>
      </c>
      <c r="F127" s="48" t="str">
        <f t="shared" si="16"/>
        <v/>
      </c>
      <c r="G127" s="54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52"/>
      <c r="AO127" s="52"/>
    </row>
    <row r="128" spans="2:41" s="44" customFormat="1" ht="16" x14ac:dyDescent="0.2">
      <c r="B128" s="45" t="s">
        <v>119</v>
      </c>
      <c r="C128" s="79">
        <v>30</v>
      </c>
      <c r="D128" s="80">
        <f>SUM(Tabela25[#This Row])</f>
        <v>0</v>
      </c>
      <c r="E128" s="80">
        <f t="shared" si="15"/>
        <v>30</v>
      </c>
      <c r="F128" s="48">
        <f t="shared" si="16"/>
        <v>0</v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x14ac:dyDescent="0.2">
      <c r="B129" s="45" t="s">
        <v>120</v>
      </c>
      <c r="C129" s="79">
        <v>0</v>
      </c>
      <c r="D129" s="80">
        <f>SUM(Tabela25[#This Row])</f>
        <v>0</v>
      </c>
      <c r="E129" s="80">
        <f t="shared" si="15"/>
        <v>0</v>
      </c>
      <c r="F129" s="48" t="str">
        <f t="shared" si="16"/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x14ac:dyDescent="0.2">
      <c r="B130" s="45" t="s">
        <v>9</v>
      </c>
      <c r="C130" s="79">
        <v>0</v>
      </c>
      <c r="D130" s="80">
        <f>SUM(Tabela25[#This Row])</f>
        <v>0</v>
      </c>
      <c r="E130" s="80">
        <f t="shared" si="15"/>
        <v>0</v>
      </c>
      <c r="F130" s="48" t="str">
        <f t="shared" si="16"/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x14ac:dyDescent="0.2">
      <c r="B131" s="56" t="s">
        <v>30</v>
      </c>
      <c r="C131" s="75"/>
      <c r="D131" s="75"/>
      <c r="E131" s="75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</row>
    <row r="132" spans="2:41" s="44" customFormat="1" x14ac:dyDescent="0.2">
      <c r="B132" s="41" t="s">
        <v>105</v>
      </c>
      <c r="C132" s="77">
        <f>SUM(Tabela13[[#All],[Kolumna2]])</f>
        <v>105</v>
      </c>
      <c r="D132" s="78">
        <f>SUM(Tabela13[[#All],[Kolumna3]])</f>
        <v>0</v>
      </c>
      <c r="E132" s="77">
        <f>C132-D132</f>
        <v>105</v>
      </c>
      <c r="F132" s="43">
        <f>IFERROR(D132/C132,"")</f>
        <v>0</v>
      </c>
      <c r="G132" s="42"/>
      <c r="I132" s="7" t="s">
        <v>44</v>
      </c>
      <c r="J132" s="7" t="s">
        <v>45</v>
      </c>
      <c r="K132" s="7" t="s">
        <v>46</v>
      </c>
      <c r="L132" s="7" t="s">
        <v>47</v>
      </c>
      <c r="M132" s="7" t="s">
        <v>48</v>
      </c>
      <c r="N132" s="7" t="s">
        <v>49</v>
      </c>
      <c r="O132" s="7" t="s">
        <v>50</v>
      </c>
      <c r="P132" s="7" t="s">
        <v>51</v>
      </c>
      <c r="Q132" s="7" t="s">
        <v>52</v>
      </c>
      <c r="R132" s="7" t="s">
        <v>53</v>
      </c>
      <c r="S132" s="7" t="s">
        <v>54</v>
      </c>
      <c r="T132" s="7" t="s">
        <v>55</v>
      </c>
      <c r="U132" s="7" t="s">
        <v>56</v>
      </c>
      <c r="V132" s="7" t="s">
        <v>57</v>
      </c>
      <c r="W132" s="7" t="s">
        <v>58</v>
      </c>
      <c r="X132" s="7" t="s">
        <v>59</v>
      </c>
      <c r="Y132" s="7" t="s">
        <v>60</v>
      </c>
      <c r="Z132" s="7" t="s">
        <v>61</v>
      </c>
      <c r="AA132" s="7" t="s">
        <v>62</v>
      </c>
      <c r="AB132" s="7" t="s">
        <v>63</v>
      </c>
      <c r="AC132" s="7" t="s">
        <v>64</v>
      </c>
      <c r="AD132" s="7" t="s">
        <v>65</v>
      </c>
      <c r="AE132" s="7" t="s">
        <v>66</v>
      </c>
      <c r="AF132" s="7" t="s">
        <v>67</v>
      </c>
      <c r="AG132" s="7" t="s">
        <v>68</v>
      </c>
      <c r="AH132" s="7" t="s">
        <v>69</v>
      </c>
      <c r="AI132" s="7" t="s">
        <v>70</v>
      </c>
      <c r="AJ132" s="7" t="s">
        <v>71</v>
      </c>
      <c r="AK132" s="7" t="s">
        <v>72</v>
      </c>
      <c r="AL132" s="7" t="s">
        <v>73</v>
      </c>
      <c r="AM132" s="7" t="s">
        <v>74</v>
      </c>
      <c r="AN132" s="52"/>
      <c r="AO132" s="52"/>
    </row>
    <row r="133" spans="2:41" s="44" customFormat="1" ht="16" x14ac:dyDescent="0.2">
      <c r="B133" s="45" t="s">
        <v>107</v>
      </c>
      <c r="C133" s="79">
        <v>0</v>
      </c>
      <c r="D133" s="80">
        <f>SUM(Tabela26[#This Row])</f>
        <v>0</v>
      </c>
      <c r="E133" s="80">
        <f t="shared" ref="E133:E140" si="17">C133-D133</f>
        <v>0</v>
      </c>
      <c r="F133" s="48" t="str">
        <f t="shared" ref="F133:F140" si="18">IFERROR(D133/C133,"")</f>
        <v/>
      </c>
      <c r="G133" s="54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x14ac:dyDescent="0.2">
      <c r="B134" s="45" t="s">
        <v>106</v>
      </c>
      <c r="C134" s="79">
        <v>0</v>
      </c>
      <c r="D134" s="80">
        <f>SUM(Tabela26[#This Row])</f>
        <v>0</v>
      </c>
      <c r="E134" s="80">
        <f t="shared" si="17"/>
        <v>0</v>
      </c>
      <c r="F134" s="48" t="str">
        <f t="shared" si="18"/>
        <v/>
      </c>
      <c r="G134" s="54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x14ac:dyDescent="0.2">
      <c r="B135" s="45" t="s">
        <v>109</v>
      </c>
      <c r="C135" s="79">
        <v>0</v>
      </c>
      <c r="D135" s="80">
        <f>SUM(Tabela26[#This Row])</f>
        <v>0</v>
      </c>
      <c r="E135" s="80">
        <f t="shared" si="17"/>
        <v>0</v>
      </c>
      <c r="F135" s="48" t="str">
        <f t="shared" si="18"/>
        <v/>
      </c>
      <c r="G135" s="54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x14ac:dyDescent="0.2">
      <c r="B136" s="45" t="s">
        <v>108</v>
      </c>
      <c r="C136" s="79">
        <v>15</v>
      </c>
      <c r="D136" s="80">
        <f>SUM(Tabela26[#This Row])</f>
        <v>0</v>
      </c>
      <c r="E136" s="80">
        <f t="shared" si="17"/>
        <v>15</v>
      </c>
      <c r="F136" s="48">
        <f t="shared" si="18"/>
        <v>0</v>
      </c>
      <c r="G136" s="54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x14ac:dyDescent="0.2">
      <c r="B137" s="45" t="s">
        <v>114</v>
      </c>
      <c r="C137" s="79">
        <v>90</v>
      </c>
      <c r="D137" s="80">
        <f>SUM(Tabela26[#This Row])</f>
        <v>0</v>
      </c>
      <c r="E137" s="80">
        <f t="shared" si="17"/>
        <v>90</v>
      </c>
      <c r="F137" s="48">
        <f t="shared" si="18"/>
        <v>0</v>
      </c>
      <c r="G137" s="54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ht="16" x14ac:dyDescent="0.2">
      <c r="B138" s="45" t="s">
        <v>110</v>
      </c>
      <c r="C138" s="79">
        <v>0</v>
      </c>
      <c r="D138" s="80">
        <f>SUM(Tabela26[#This Row])</f>
        <v>0</v>
      </c>
      <c r="E138" s="80">
        <f t="shared" si="17"/>
        <v>0</v>
      </c>
      <c r="F138" s="48" t="str">
        <f t="shared" si="18"/>
        <v/>
      </c>
      <c r="G138" s="54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52"/>
      <c r="AO138" s="52"/>
    </row>
    <row r="139" spans="2:41" s="44" customFormat="1" ht="16" x14ac:dyDescent="0.2">
      <c r="B139" s="45" t="s">
        <v>124</v>
      </c>
      <c r="C139" s="79">
        <v>0</v>
      </c>
      <c r="D139" s="80">
        <f>SUM(Tabela26[#This Row])</f>
        <v>0</v>
      </c>
      <c r="E139" s="80">
        <f t="shared" si="17"/>
        <v>0</v>
      </c>
      <c r="F139" s="48" t="str">
        <f t="shared" si="18"/>
        <v/>
      </c>
      <c r="G139" s="54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52"/>
      <c r="AO139" s="52"/>
    </row>
    <row r="140" spans="2:41" s="44" customFormat="1" ht="16" x14ac:dyDescent="0.2">
      <c r="B140" s="45" t="s">
        <v>9</v>
      </c>
      <c r="C140" s="79">
        <v>0</v>
      </c>
      <c r="D140" s="80">
        <f>SUM(Tabela26[#This Row])</f>
        <v>0</v>
      </c>
      <c r="E140" s="80">
        <f t="shared" si="17"/>
        <v>0</v>
      </c>
      <c r="F140" s="48" t="str">
        <f t="shared" si="18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x14ac:dyDescent="0.2">
      <c r="B141" s="56" t="s">
        <v>30</v>
      </c>
      <c r="C141" s="75"/>
      <c r="D141" s="75"/>
      <c r="E141" s="75"/>
      <c r="AN141" s="52"/>
      <c r="AO141" s="52"/>
    </row>
    <row r="142" spans="2:41" s="44" customFormat="1" x14ac:dyDescent="0.2">
      <c r="B142" s="41" t="s">
        <v>102</v>
      </c>
      <c r="C142" s="77">
        <f>SUM(Tabela14[[#All],[Kolumna2]])</f>
        <v>100</v>
      </c>
      <c r="D142" s="78">
        <f>SUM(Tabela14[[#All],[Kolumna3]])</f>
        <v>0</v>
      </c>
      <c r="E142" s="77">
        <f>C142-D142</f>
        <v>100</v>
      </c>
      <c r="F142" s="43">
        <f>IFERROR(D142/C142,"")</f>
        <v>0</v>
      </c>
      <c r="G142" s="42"/>
      <c r="I142" s="7" t="s">
        <v>44</v>
      </c>
      <c r="J142" s="7" t="s">
        <v>45</v>
      </c>
      <c r="K142" s="7" t="s">
        <v>46</v>
      </c>
      <c r="L142" s="7" t="s">
        <v>47</v>
      </c>
      <c r="M142" s="7" t="s">
        <v>48</v>
      </c>
      <c r="N142" s="7" t="s">
        <v>49</v>
      </c>
      <c r="O142" s="7" t="s">
        <v>50</v>
      </c>
      <c r="P142" s="7" t="s">
        <v>51</v>
      </c>
      <c r="Q142" s="7" t="s">
        <v>52</v>
      </c>
      <c r="R142" s="7" t="s">
        <v>53</v>
      </c>
      <c r="S142" s="7" t="s">
        <v>54</v>
      </c>
      <c r="T142" s="7" t="s">
        <v>55</v>
      </c>
      <c r="U142" s="7" t="s">
        <v>56</v>
      </c>
      <c r="V142" s="7" t="s">
        <v>57</v>
      </c>
      <c r="W142" s="7" t="s">
        <v>58</v>
      </c>
      <c r="X142" s="7" t="s">
        <v>59</v>
      </c>
      <c r="Y142" s="7" t="s">
        <v>60</v>
      </c>
      <c r="Z142" s="7" t="s">
        <v>61</v>
      </c>
      <c r="AA142" s="7" t="s">
        <v>62</v>
      </c>
      <c r="AB142" s="7" t="s">
        <v>63</v>
      </c>
      <c r="AC142" s="7" t="s">
        <v>64</v>
      </c>
      <c r="AD142" s="7" t="s">
        <v>65</v>
      </c>
      <c r="AE142" s="7" t="s">
        <v>66</v>
      </c>
      <c r="AF142" s="7" t="s">
        <v>67</v>
      </c>
      <c r="AG142" s="7" t="s">
        <v>68</v>
      </c>
      <c r="AH142" s="7" t="s">
        <v>69</v>
      </c>
      <c r="AI142" s="7" t="s">
        <v>70</v>
      </c>
      <c r="AJ142" s="7" t="s">
        <v>71</v>
      </c>
      <c r="AK142" s="7" t="s">
        <v>72</v>
      </c>
      <c r="AL142" s="7" t="s">
        <v>73</v>
      </c>
      <c r="AM142" s="7" t="s">
        <v>74</v>
      </c>
      <c r="AN142" s="52"/>
      <c r="AO142" s="52"/>
    </row>
    <row r="143" spans="2:41" s="44" customFormat="1" ht="16" x14ac:dyDescent="0.2">
      <c r="B143" s="45" t="s">
        <v>111</v>
      </c>
      <c r="C143" s="79">
        <v>50</v>
      </c>
      <c r="D143" s="80">
        <f>SUM(Tabela27[#This Row])</f>
        <v>0</v>
      </c>
      <c r="E143" s="80">
        <f t="shared" ref="E143:E150" si="19">C143-D143</f>
        <v>50</v>
      </c>
      <c r="F143" s="48">
        <f t="shared" ref="F143:F150" si="20">IFERROR(D143/C143,"")</f>
        <v>0</v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x14ac:dyDescent="0.2">
      <c r="B144" s="45" t="s">
        <v>112</v>
      </c>
      <c r="C144" s="79">
        <v>50</v>
      </c>
      <c r="D144" s="80">
        <f>SUM(Tabela27[#This Row])</f>
        <v>0</v>
      </c>
      <c r="E144" s="80">
        <f t="shared" si="19"/>
        <v>50</v>
      </c>
      <c r="F144" s="48">
        <f t="shared" si="20"/>
        <v>0</v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x14ac:dyDescent="0.2">
      <c r="B145" s="45" t="s">
        <v>113</v>
      </c>
      <c r="C145" s="79">
        <v>0</v>
      </c>
      <c r="D145" s="80">
        <f>SUM(Tabela27[#This Row])</f>
        <v>0</v>
      </c>
      <c r="E145" s="80">
        <f t="shared" si="19"/>
        <v>0</v>
      </c>
      <c r="F145" s="48" t="str">
        <f t="shared" si="20"/>
        <v/>
      </c>
      <c r="G145" s="54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x14ac:dyDescent="0.2">
      <c r="B146" s="45" t="s">
        <v>123</v>
      </c>
      <c r="C146" s="79">
        <v>0</v>
      </c>
      <c r="D146" s="80">
        <f>SUM(Tabela27[#This Row])</f>
        <v>0</v>
      </c>
      <c r="E146" s="80">
        <f t="shared" si="19"/>
        <v>0</v>
      </c>
      <c r="F146" s="48" t="str">
        <f t="shared" si="20"/>
        <v/>
      </c>
      <c r="G146" s="54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x14ac:dyDescent="0.2">
      <c r="B147" s="45" t="s">
        <v>115</v>
      </c>
      <c r="C147" s="79">
        <v>0</v>
      </c>
      <c r="D147" s="80">
        <f>SUM(Tabela27[#This Row])</f>
        <v>0</v>
      </c>
      <c r="E147" s="80">
        <f t="shared" si="19"/>
        <v>0</v>
      </c>
      <c r="F147" s="48" t="str">
        <f t="shared" si="20"/>
        <v/>
      </c>
      <c r="G147" s="54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x14ac:dyDescent="0.2">
      <c r="B148" s="45" t="s">
        <v>121</v>
      </c>
      <c r="C148" s="79">
        <v>0</v>
      </c>
      <c r="D148" s="80">
        <f>SUM(Tabela27[#This Row])</f>
        <v>0</v>
      </c>
      <c r="E148" s="80">
        <f t="shared" si="19"/>
        <v>0</v>
      </c>
      <c r="F148" s="48" t="str">
        <f t="shared" si="20"/>
        <v/>
      </c>
      <c r="G148" s="54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x14ac:dyDescent="0.2">
      <c r="B149" s="45" t="s">
        <v>122</v>
      </c>
      <c r="C149" s="79">
        <v>0</v>
      </c>
      <c r="D149" s="80">
        <f>SUM(Tabela27[#This Row])</f>
        <v>0</v>
      </c>
      <c r="E149" s="80">
        <f t="shared" si="19"/>
        <v>0</v>
      </c>
      <c r="F149" s="48" t="str">
        <f t="shared" si="20"/>
        <v/>
      </c>
      <c r="G149" s="54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ht="16" x14ac:dyDescent="0.2">
      <c r="B150" s="45" t="s">
        <v>9</v>
      </c>
      <c r="C150" s="79">
        <v>0</v>
      </c>
      <c r="D150" s="80">
        <f>SUM(Tabela27[#This Row])</f>
        <v>0</v>
      </c>
      <c r="E150" s="80">
        <f t="shared" si="19"/>
        <v>0</v>
      </c>
      <c r="F150" s="48" t="str">
        <f t="shared" si="20"/>
        <v/>
      </c>
      <c r="G150" s="54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52"/>
      <c r="AO150" s="52"/>
    </row>
    <row r="151" spans="2:41" s="44" customFormat="1" x14ac:dyDescent="0.2">
      <c r="B151" s="56" t="s">
        <v>30</v>
      </c>
      <c r="C151" s="75"/>
      <c r="D151" s="75"/>
      <c r="E151" s="75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</row>
    <row r="152" spans="2:41" s="44" customFormat="1" x14ac:dyDescent="0.2">
      <c r="B152" s="41" t="s">
        <v>19</v>
      </c>
      <c r="C152" s="77">
        <f>SUM(Tabela15[[#All],[Kolumna2]])</f>
        <v>2600</v>
      </c>
      <c r="D152" s="78">
        <f>SUM(Tabela15[[#All],[Kolumna3]])</f>
        <v>0</v>
      </c>
      <c r="E152" s="77">
        <f>C152-D152</f>
        <v>2600</v>
      </c>
      <c r="F152" s="43">
        <f>IFERROR(D152/C152,"")</f>
        <v>0</v>
      </c>
      <c r="G152" s="42"/>
      <c r="I152" s="7" t="s">
        <v>44</v>
      </c>
      <c r="J152" s="7" t="s">
        <v>45</v>
      </c>
      <c r="K152" s="7" t="s">
        <v>46</v>
      </c>
      <c r="L152" s="7" t="s">
        <v>47</v>
      </c>
      <c r="M152" s="7" t="s">
        <v>48</v>
      </c>
      <c r="N152" s="7" t="s">
        <v>49</v>
      </c>
      <c r="O152" s="7" t="s">
        <v>50</v>
      </c>
      <c r="P152" s="7" t="s">
        <v>51</v>
      </c>
      <c r="Q152" s="7" t="s">
        <v>52</v>
      </c>
      <c r="R152" s="7" t="s">
        <v>53</v>
      </c>
      <c r="S152" s="7" t="s">
        <v>54</v>
      </c>
      <c r="T152" s="7" t="s">
        <v>55</v>
      </c>
      <c r="U152" s="7" t="s">
        <v>56</v>
      </c>
      <c r="V152" s="7" t="s">
        <v>57</v>
      </c>
      <c r="W152" s="7" t="s">
        <v>58</v>
      </c>
      <c r="X152" s="7" t="s">
        <v>59</v>
      </c>
      <c r="Y152" s="7" t="s">
        <v>60</v>
      </c>
      <c r="Z152" s="7" t="s">
        <v>61</v>
      </c>
      <c r="AA152" s="7" t="s">
        <v>62</v>
      </c>
      <c r="AB152" s="7" t="s">
        <v>63</v>
      </c>
      <c r="AC152" s="7" t="s">
        <v>64</v>
      </c>
      <c r="AD152" s="7" t="s">
        <v>65</v>
      </c>
      <c r="AE152" s="7" t="s">
        <v>66</v>
      </c>
      <c r="AF152" s="7" t="s">
        <v>67</v>
      </c>
      <c r="AG152" s="7" t="s">
        <v>68</v>
      </c>
      <c r="AH152" s="7" t="s">
        <v>69</v>
      </c>
      <c r="AI152" s="7" t="s">
        <v>70</v>
      </c>
      <c r="AJ152" s="7" t="s">
        <v>71</v>
      </c>
      <c r="AK152" s="7" t="s">
        <v>72</v>
      </c>
      <c r="AL152" s="7" t="s">
        <v>73</v>
      </c>
      <c r="AM152" s="7" t="s">
        <v>74</v>
      </c>
      <c r="AN152" s="52"/>
      <c r="AO152" s="52"/>
    </row>
    <row r="153" spans="2:41" s="44" customFormat="1" ht="16" x14ac:dyDescent="0.2">
      <c r="B153" s="45" t="s">
        <v>21</v>
      </c>
      <c r="C153" s="79">
        <v>1250</v>
      </c>
      <c r="D153" s="80">
        <f>SUM(Tabela28[#This Row])</f>
        <v>0</v>
      </c>
      <c r="E153" s="80">
        <f t="shared" ref="E153:E158" si="21">C153-D153</f>
        <v>1250</v>
      </c>
      <c r="F153" s="48">
        <f t="shared" ref="F153:F158" si="22">IFERROR(D153/C153,"")</f>
        <v>0</v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x14ac:dyDescent="0.2">
      <c r="B154" s="45" t="s">
        <v>85</v>
      </c>
      <c r="C154" s="79">
        <v>350</v>
      </c>
      <c r="D154" s="80">
        <f>SUM(Tabela28[#This Row])</f>
        <v>0</v>
      </c>
      <c r="E154" s="80">
        <f t="shared" si="21"/>
        <v>350</v>
      </c>
      <c r="F154" s="48">
        <f t="shared" si="22"/>
        <v>0</v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x14ac:dyDescent="0.2">
      <c r="B155" s="45" t="s">
        <v>20</v>
      </c>
      <c r="C155" s="79">
        <v>500</v>
      </c>
      <c r="D155" s="80">
        <f>SUM(Tabela28[#This Row])</f>
        <v>0</v>
      </c>
      <c r="E155" s="80">
        <f t="shared" si="21"/>
        <v>500</v>
      </c>
      <c r="F155" s="48">
        <f t="shared" si="22"/>
        <v>0</v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x14ac:dyDescent="0.2">
      <c r="B156" s="45" t="s">
        <v>22</v>
      </c>
      <c r="C156" s="79">
        <v>500</v>
      </c>
      <c r="D156" s="80">
        <f>SUM(Tabela28[#This Row])</f>
        <v>0</v>
      </c>
      <c r="E156" s="80">
        <f t="shared" si="21"/>
        <v>500</v>
      </c>
      <c r="F156" s="48">
        <f t="shared" si="22"/>
        <v>0</v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x14ac:dyDescent="0.2">
      <c r="B157" s="45" t="s">
        <v>23</v>
      </c>
      <c r="C157" s="79">
        <v>0</v>
      </c>
      <c r="D157" s="80">
        <f>SUM(Tabela28[#This Row])</f>
        <v>0</v>
      </c>
      <c r="E157" s="80">
        <f t="shared" si="21"/>
        <v>0</v>
      </c>
      <c r="F157" s="48" t="str">
        <f t="shared" si="22"/>
        <v/>
      </c>
      <c r="G157" s="54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x14ac:dyDescent="0.2">
      <c r="B158" s="45" t="s">
        <v>9</v>
      </c>
      <c r="C158" s="79">
        <v>0</v>
      </c>
      <c r="D158" s="80">
        <f>SUM(Tabela28[#This Row])</f>
        <v>0</v>
      </c>
      <c r="E158" s="80">
        <f t="shared" si="21"/>
        <v>0</v>
      </c>
      <c r="F158" s="48" t="str">
        <f t="shared" si="22"/>
        <v/>
      </c>
      <c r="G158" s="54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x14ac:dyDescent="0.2">
      <c r="B159" s="56" t="s">
        <v>30</v>
      </c>
      <c r="C159" s="75"/>
      <c r="D159" s="75"/>
      <c r="E159" s="75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</row>
    <row r="160" spans="2:41" s="44" customFormat="1" x14ac:dyDescent="0.2">
      <c r="B160" s="41" t="s">
        <v>24</v>
      </c>
      <c r="C160" s="77">
        <f>SUM(Tabela16[[#All],[Kolumna2]])</f>
        <v>0</v>
      </c>
      <c r="D160" s="78">
        <f>SUM(Tabela16[[#All],[Kolumna3]])</f>
        <v>0</v>
      </c>
      <c r="E160" s="77">
        <f>C160-D160</f>
        <v>0</v>
      </c>
      <c r="F160" s="43" t="str">
        <f>IFERROR(D160/C160,"")</f>
        <v/>
      </c>
      <c r="G160" s="42"/>
      <c r="I160" s="7" t="s">
        <v>44</v>
      </c>
      <c r="J160" s="7" t="s">
        <v>45</v>
      </c>
      <c r="K160" s="7" t="s">
        <v>46</v>
      </c>
      <c r="L160" s="7" t="s">
        <v>47</v>
      </c>
      <c r="M160" s="7" t="s">
        <v>48</v>
      </c>
      <c r="N160" s="7" t="s">
        <v>49</v>
      </c>
      <c r="O160" s="7" t="s">
        <v>50</v>
      </c>
      <c r="P160" s="7" t="s">
        <v>51</v>
      </c>
      <c r="Q160" s="7" t="s">
        <v>52</v>
      </c>
      <c r="R160" s="7" t="s">
        <v>53</v>
      </c>
      <c r="S160" s="7" t="s">
        <v>54</v>
      </c>
      <c r="T160" s="7" t="s">
        <v>55</v>
      </c>
      <c r="U160" s="7" t="s">
        <v>56</v>
      </c>
      <c r="V160" s="7" t="s">
        <v>57</v>
      </c>
      <c r="W160" s="7" t="s">
        <v>58</v>
      </c>
      <c r="X160" s="7" t="s">
        <v>59</v>
      </c>
      <c r="Y160" s="7" t="s">
        <v>60</v>
      </c>
      <c r="Z160" s="7" t="s">
        <v>61</v>
      </c>
      <c r="AA160" s="7" t="s">
        <v>62</v>
      </c>
      <c r="AB160" s="7" t="s">
        <v>63</v>
      </c>
      <c r="AC160" s="7" t="s">
        <v>64</v>
      </c>
      <c r="AD160" s="7" t="s">
        <v>65</v>
      </c>
      <c r="AE160" s="7" t="s">
        <v>66</v>
      </c>
      <c r="AF160" s="7" t="s">
        <v>67</v>
      </c>
      <c r="AG160" s="7" t="s">
        <v>68</v>
      </c>
      <c r="AH160" s="7" t="s">
        <v>69</v>
      </c>
      <c r="AI160" s="7" t="s">
        <v>70</v>
      </c>
      <c r="AJ160" s="7" t="s">
        <v>71</v>
      </c>
      <c r="AK160" s="7" t="s">
        <v>72</v>
      </c>
      <c r="AL160" s="7" t="s">
        <v>73</v>
      </c>
      <c r="AM160" s="7" t="s">
        <v>74</v>
      </c>
      <c r="AN160" s="52"/>
      <c r="AO160" s="52"/>
    </row>
    <row r="161" spans="2:41" s="44" customFormat="1" ht="16" x14ac:dyDescent="0.2">
      <c r="B161" s="45" t="s">
        <v>27</v>
      </c>
      <c r="C161" s="79">
        <v>0</v>
      </c>
      <c r="D161" s="80">
        <f>SUM(Tabela1923[#This Row])</f>
        <v>0</v>
      </c>
      <c r="E161" s="80">
        <f t="shared" ref="E161:E168" si="23">C161-D161</f>
        <v>0</v>
      </c>
      <c r="F161" s="48" t="str">
        <f t="shared" ref="F161:F168" si="24">IFERROR(D161/C161,"")</f>
        <v/>
      </c>
      <c r="G161" s="54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ht="32" x14ac:dyDescent="0.2">
      <c r="B162" s="45" t="s">
        <v>28</v>
      </c>
      <c r="C162" s="79">
        <v>0</v>
      </c>
      <c r="D162" s="80">
        <f>SUM(Tabela1923[#This Row])</f>
        <v>0</v>
      </c>
      <c r="E162" s="80">
        <f t="shared" si="23"/>
        <v>0</v>
      </c>
      <c r="F162" s="48" t="str">
        <f t="shared" si="24"/>
        <v/>
      </c>
      <c r="G162" s="54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52"/>
      <c r="AO162" s="52"/>
    </row>
    <row r="163" spans="2:41" s="44" customFormat="1" ht="16" x14ac:dyDescent="0.2">
      <c r="B163" s="45" t="s">
        <v>29</v>
      </c>
      <c r="C163" s="79">
        <v>0</v>
      </c>
      <c r="D163" s="80">
        <f>SUM(Tabela1923[#This Row])</f>
        <v>0</v>
      </c>
      <c r="E163" s="80">
        <f t="shared" si="23"/>
        <v>0</v>
      </c>
      <c r="F163" s="48" t="str">
        <f t="shared" si="24"/>
        <v/>
      </c>
      <c r="G163" s="54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52"/>
      <c r="AO163" s="52"/>
    </row>
    <row r="164" spans="2:41" s="44" customFormat="1" ht="16" x14ac:dyDescent="0.2">
      <c r="B164" s="45" t="s">
        <v>94</v>
      </c>
      <c r="C164" s="79">
        <v>0</v>
      </c>
      <c r="D164" s="80">
        <f>SUM(Tabela1923[#This Row])</f>
        <v>0</v>
      </c>
      <c r="E164" s="80">
        <f t="shared" si="23"/>
        <v>0</v>
      </c>
      <c r="F164" s="48" t="str">
        <f t="shared" si="24"/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x14ac:dyDescent="0.2">
      <c r="B165" s="45" t="s">
        <v>95</v>
      </c>
      <c r="C165" s="79">
        <v>0</v>
      </c>
      <c r="D165" s="80">
        <f>SUM(Tabela1923[#This Row])</f>
        <v>0</v>
      </c>
      <c r="E165" s="80">
        <f t="shared" si="23"/>
        <v>0</v>
      </c>
      <c r="F165" s="48" t="str">
        <f t="shared" si="24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x14ac:dyDescent="0.2">
      <c r="B166" s="45" t="s">
        <v>96</v>
      </c>
      <c r="C166" s="79">
        <v>0</v>
      </c>
      <c r="D166" s="80">
        <f>SUM(Tabela1923[#This Row])</f>
        <v>0</v>
      </c>
      <c r="E166" s="80">
        <f t="shared" si="23"/>
        <v>0</v>
      </c>
      <c r="F166" s="48" t="str">
        <f t="shared" si="24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x14ac:dyDescent="0.2">
      <c r="B167" s="45" t="s">
        <v>97</v>
      </c>
      <c r="C167" s="79">
        <v>0</v>
      </c>
      <c r="D167" s="80">
        <f>SUM(Tabela1923[#This Row])</f>
        <v>0</v>
      </c>
      <c r="E167" s="80">
        <f t="shared" si="23"/>
        <v>0</v>
      </c>
      <c r="F167" s="48" t="str">
        <f t="shared" si="24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x14ac:dyDescent="0.2">
      <c r="B168" s="45" t="s">
        <v>9</v>
      </c>
      <c r="C168" s="79">
        <v>0</v>
      </c>
      <c r="D168" s="80">
        <f>SUM(Tabela1923[#This Row])</f>
        <v>0</v>
      </c>
      <c r="E168" s="80">
        <f t="shared" si="23"/>
        <v>0</v>
      </c>
      <c r="F168" s="48" t="str">
        <f t="shared" si="24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x14ac:dyDescent="0.2"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</row>
    <row r="170" spans="2:41" ht="32" x14ac:dyDescent="0.2">
      <c r="C170" s="5" t="s">
        <v>131</v>
      </c>
      <c r="D170" s="6" t="s">
        <v>135</v>
      </c>
      <c r="E170" s="4" t="s">
        <v>129</v>
      </c>
      <c r="I170" s="5" t="s">
        <v>44</v>
      </c>
      <c r="J170" s="5" t="s">
        <v>45</v>
      </c>
      <c r="K170" s="5" t="s">
        <v>46</v>
      </c>
      <c r="L170" s="5" t="s">
        <v>47</v>
      </c>
      <c r="M170" s="5" t="s">
        <v>48</v>
      </c>
      <c r="N170" s="5" t="s">
        <v>49</v>
      </c>
      <c r="O170" s="5" t="s">
        <v>50</v>
      </c>
      <c r="P170" s="5" t="s">
        <v>51</v>
      </c>
      <c r="Q170" s="5" t="s">
        <v>52</v>
      </c>
      <c r="R170" s="5" t="s">
        <v>53</v>
      </c>
      <c r="S170" s="5" t="s">
        <v>54</v>
      </c>
      <c r="T170" s="5" t="s">
        <v>55</v>
      </c>
      <c r="U170" s="5" t="s">
        <v>56</v>
      </c>
      <c r="V170" s="5" t="s">
        <v>57</v>
      </c>
      <c r="W170" s="5" t="s">
        <v>58</v>
      </c>
      <c r="X170" s="5" t="s">
        <v>59</v>
      </c>
      <c r="Y170" s="5" t="s">
        <v>60</v>
      </c>
      <c r="Z170" s="5" t="s">
        <v>61</v>
      </c>
      <c r="AA170" s="5" t="s">
        <v>62</v>
      </c>
      <c r="AB170" s="5" t="s">
        <v>63</v>
      </c>
      <c r="AC170" s="5" t="s">
        <v>64</v>
      </c>
      <c r="AD170" s="5" t="s">
        <v>65</v>
      </c>
      <c r="AE170" s="5" t="s">
        <v>66</v>
      </c>
      <c r="AF170" s="5" t="s">
        <v>67</v>
      </c>
      <c r="AG170" s="5" t="s">
        <v>68</v>
      </c>
      <c r="AH170" s="5" t="s">
        <v>69</v>
      </c>
      <c r="AI170" s="5" t="s">
        <v>70</v>
      </c>
      <c r="AJ170" s="5" t="s">
        <v>71</v>
      </c>
      <c r="AK170" s="5" t="s">
        <v>72</v>
      </c>
      <c r="AL170" s="5" t="s">
        <v>73</v>
      </c>
      <c r="AM170" s="5" t="s">
        <v>74</v>
      </c>
    </row>
    <row r="171" spans="2:41" ht="22" customHeight="1" x14ac:dyDescent="0.2">
      <c r="B171" s="19" t="s">
        <v>31</v>
      </c>
      <c r="C171" s="76">
        <f>C66</f>
        <v>6869.9</v>
      </c>
      <c r="D171" s="76">
        <f>D66</f>
        <v>2055</v>
      </c>
      <c r="E171" s="76">
        <f>C171-D171</f>
        <v>4814.8999999999996</v>
      </c>
      <c r="G171" s="19" t="s">
        <v>126</v>
      </c>
      <c r="I171" s="82">
        <f>SUM(I68:I168)</f>
        <v>1835</v>
      </c>
      <c r="J171" s="82">
        <f>SUM(J68:J168)</f>
        <v>0</v>
      </c>
      <c r="K171" s="82">
        <f t="shared" ref="K171:AM171" si="25">SUM(K68:K168)</f>
        <v>0</v>
      </c>
      <c r="L171" s="82">
        <f t="shared" si="25"/>
        <v>0</v>
      </c>
      <c r="M171" s="82">
        <f t="shared" si="25"/>
        <v>0</v>
      </c>
      <c r="N171" s="82">
        <f t="shared" si="25"/>
        <v>60</v>
      </c>
      <c r="O171" s="82">
        <f t="shared" si="25"/>
        <v>0</v>
      </c>
      <c r="P171" s="82">
        <f t="shared" si="25"/>
        <v>0</v>
      </c>
      <c r="Q171" s="82">
        <f t="shared" si="25"/>
        <v>0</v>
      </c>
      <c r="R171" s="82">
        <f t="shared" si="25"/>
        <v>0</v>
      </c>
      <c r="S171" s="82">
        <f t="shared" si="25"/>
        <v>120</v>
      </c>
      <c r="T171" s="82">
        <f t="shared" si="25"/>
        <v>0</v>
      </c>
      <c r="U171" s="82">
        <f t="shared" si="25"/>
        <v>0</v>
      </c>
      <c r="V171" s="82">
        <f t="shared" si="25"/>
        <v>40</v>
      </c>
      <c r="W171" s="82">
        <f t="shared" si="25"/>
        <v>0</v>
      </c>
      <c r="X171" s="82">
        <f t="shared" si="25"/>
        <v>0</v>
      </c>
      <c r="Y171" s="82">
        <f t="shared" si="25"/>
        <v>0</v>
      </c>
      <c r="Z171" s="82">
        <f t="shared" si="25"/>
        <v>0</v>
      </c>
      <c r="AA171" s="82">
        <f t="shared" si="25"/>
        <v>0</v>
      </c>
      <c r="AB171" s="82">
        <f t="shared" si="25"/>
        <v>0</v>
      </c>
      <c r="AC171" s="82">
        <f t="shared" si="25"/>
        <v>0</v>
      </c>
      <c r="AD171" s="82">
        <f t="shared" si="25"/>
        <v>0</v>
      </c>
      <c r="AE171" s="82">
        <f t="shared" si="25"/>
        <v>0</v>
      </c>
      <c r="AF171" s="82">
        <f t="shared" si="25"/>
        <v>0</v>
      </c>
      <c r="AG171" s="82">
        <f t="shared" si="25"/>
        <v>0</v>
      </c>
      <c r="AH171" s="82">
        <f t="shared" si="25"/>
        <v>0</v>
      </c>
      <c r="AI171" s="82">
        <f t="shared" si="25"/>
        <v>0</v>
      </c>
      <c r="AJ171" s="82">
        <f t="shared" si="25"/>
        <v>0</v>
      </c>
      <c r="AK171" s="82">
        <f t="shared" si="25"/>
        <v>0</v>
      </c>
      <c r="AL171" s="82">
        <f t="shared" si="25"/>
        <v>0</v>
      </c>
      <c r="AM171" s="82">
        <f t="shared" si="25"/>
        <v>0</v>
      </c>
    </row>
    <row r="172" spans="2:41" x14ac:dyDescent="0.2"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</row>
  </sheetData>
  <mergeCells count="28">
    <mergeCell ref="C44:D44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B17:C17"/>
    <mergeCell ref="B19:C19"/>
    <mergeCell ref="B23:E23"/>
    <mergeCell ref="B25:D25"/>
    <mergeCell ref="B31:E31"/>
    <mergeCell ref="B27:E27"/>
    <mergeCell ref="B29:D29"/>
    <mergeCell ref="B20:C20"/>
    <mergeCell ref="B21:C21"/>
    <mergeCell ref="B16:C16"/>
    <mergeCell ref="B2:C2"/>
    <mergeCell ref="D2:E2"/>
    <mergeCell ref="B9:C9"/>
    <mergeCell ref="B10:C10"/>
    <mergeCell ref="B12:C12"/>
    <mergeCell ref="B4:E4"/>
  </mergeCells>
  <conditionalFormatting sqref="D68">
    <cfRule type="dataBar" priority="41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75">
    <cfRule type="dataBar" priority="38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5:D25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33:D33">
    <cfRule type="dataBar" priority="2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7">
    <cfRule type="dataBar" priority="24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34:D34">
    <cfRule type="dataBar" priority="23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35:D35">
    <cfRule type="dataBar" priority="22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6:D36">
    <cfRule type="dataBar" priority="21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7:D37">
    <cfRule type="dataBar" priority="20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8:D38">
    <cfRule type="dataBar" priority="19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9:D39">
    <cfRule type="dataBar" priority="18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40:D40">
    <cfRule type="dataBar" priority="17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41:D41">
    <cfRule type="dataBar" priority="16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42:D42">
    <cfRule type="dataBar" priority="15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43:D43">
    <cfRule type="dataBar" priority="14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44:D44">
    <cfRule type="dataBar" priority="13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7">
    <cfRule type="dataBar" priority="12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104">
    <cfRule type="dataBar" priority="11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10">
    <cfRule type="dataBar" priority="10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7">
    <cfRule type="dataBar" priority="9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24">
    <cfRule type="dataBar" priority="8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32">
    <cfRule type="dataBar" priority="7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42">
    <cfRule type="dataBar" priority="6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52">
    <cfRule type="dataBar" priority="5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60">
    <cfRule type="dataBar" priority="4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54">
    <cfRule type="dataBar" priority="3">
      <dataBar>
        <cfvo type="num" val="0"/>
        <cfvo type="formula" val="$C$54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 xr:uid="{00000000-0004-0000-0000-000000000000}"/>
  </hyperlinks>
  <pageMargins left="0.7" right="0.7" top="0.75" bottom="0.75" header="0.3" footer="0.3"/>
  <pageSetup paperSize="9" orientation="portrait" horizontalDpi="75" verticalDpi="75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D68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D75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D87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C44:D44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D110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D117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D124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D132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D142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D152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D160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$C$54</xm:f>
              </x14:cfvo>
              <x14:negativeFillColor rgb="FFFF0000"/>
              <x14:axisColor rgb="FF000000"/>
            </x14:dataBar>
          </x14:cfRule>
          <xm:sqref>D54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B1:AO261"/>
  <sheetViews>
    <sheetView showGridLines="0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44348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"Czerwiec "&amp;'CAŁY ROK'!D2:E2</f>
        <v>Czerwiec 2021</v>
      </c>
      <c r="E2" s="91"/>
      <c r="G2" s="71" t="s">
        <v>207</v>
      </c>
      <c r="I2" s="36" t="str">
        <f>TEXT(G1, "dddd")</f>
        <v>wtorek</v>
      </c>
      <c r="J2" s="36" t="str">
        <f>TEXT($G$1+I1, "dddd")</f>
        <v>środa</v>
      </c>
      <c r="K2" s="36" t="str">
        <f>TEXT($G$1+J1, "dddd")</f>
        <v>czwartek</v>
      </c>
      <c r="L2" s="36" t="str">
        <f>TEXT($G$1+K1, "dddd")</f>
        <v>piątek</v>
      </c>
      <c r="M2" s="36" t="str">
        <f t="shared" ref="M2:AM2" si="0">TEXT($G$1+L1, "dddd")</f>
        <v>sobota</v>
      </c>
      <c r="N2" s="36" t="str">
        <f t="shared" si="0"/>
        <v>niedziela</v>
      </c>
      <c r="O2" s="36" t="str">
        <f t="shared" si="0"/>
        <v>poniedziałek</v>
      </c>
      <c r="P2" s="36" t="str">
        <f t="shared" si="0"/>
        <v>wtorek</v>
      </c>
      <c r="Q2" s="36" t="str">
        <f t="shared" si="0"/>
        <v>środa</v>
      </c>
      <c r="R2" s="36" t="str">
        <f t="shared" si="0"/>
        <v>czwartek</v>
      </c>
      <c r="S2" s="36" t="str">
        <f t="shared" si="0"/>
        <v>piątek</v>
      </c>
      <c r="T2" s="36" t="str">
        <f t="shared" si="0"/>
        <v>sobota</v>
      </c>
      <c r="U2" s="36" t="str">
        <f t="shared" si="0"/>
        <v>niedziela</v>
      </c>
      <c r="V2" s="36" t="str">
        <f t="shared" si="0"/>
        <v>poniedziałek</v>
      </c>
      <c r="W2" s="36" t="str">
        <f t="shared" si="0"/>
        <v>wtorek</v>
      </c>
      <c r="X2" s="36" t="str">
        <f t="shared" si="0"/>
        <v>środa</v>
      </c>
      <c r="Y2" s="36" t="str">
        <f t="shared" si="0"/>
        <v>czwartek</v>
      </c>
      <c r="Z2" s="36" t="str">
        <f t="shared" si="0"/>
        <v>piątek</v>
      </c>
      <c r="AA2" s="36" t="str">
        <f t="shared" si="0"/>
        <v>sobota</v>
      </c>
      <c r="AB2" s="36" t="str">
        <f t="shared" si="0"/>
        <v>niedziela</v>
      </c>
      <c r="AC2" s="36" t="str">
        <f t="shared" si="0"/>
        <v>poniedziałek</v>
      </c>
      <c r="AD2" s="36" t="str">
        <f t="shared" si="0"/>
        <v>wtorek</v>
      </c>
      <c r="AE2" s="36" t="str">
        <f t="shared" si="0"/>
        <v>środa</v>
      </c>
      <c r="AF2" s="36" t="str">
        <f t="shared" si="0"/>
        <v>czwartek</v>
      </c>
      <c r="AG2" s="36" t="str">
        <f t="shared" si="0"/>
        <v>piątek</v>
      </c>
      <c r="AH2" s="36" t="str">
        <f t="shared" si="0"/>
        <v>sobota</v>
      </c>
      <c r="AI2" s="36" t="str">
        <f t="shared" si="0"/>
        <v>niedziela</v>
      </c>
      <c r="AJ2" s="36" t="str">
        <f t="shared" si="0"/>
        <v>poniedziałek</v>
      </c>
      <c r="AK2" s="36" t="str">
        <f t="shared" si="0"/>
        <v>wtorek</v>
      </c>
      <c r="AL2" s="36" t="str">
        <f t="shared" si="0"/>
        <v>środa</v>
      </c>
      <c r="AM2" s="36" t="str">
        <f t="shared" si="0"/>
        <v>czwartek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30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30</v>
      </c>
      <c r="C29" s="100"/>
      <c r="D29" s="101"/>
      <c r="E29" s="18">
        <f ca="1">IF(MONTH(G1)&lt;MONTH(TODAY()),1,DAY(TODAY())/DAY(EOMONTH(G1,0)))</f>
        <v>0.23333333333333334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SUM(Przychody6[[#All],[Kolumna2]])</f>
        <v>0</v>
      </c>
      <c r="D57" s="78">
        <f>SUM(Przychody6[[#All],[Kolumna3]])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SUM(Tabela33064224[#This Row])</f>
        <v>0</v>
      </c>
      <c r="E58" s="80">
        <f>Przychody6[[#This Row],[Kolumna3]]-Przychody6[[#This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SUM(Tabela33064224[#This Row])</f>
        <v>0</v>
      </c>
      <c r="E59" s="80">
        <f>Przychody6[[#This Row],[Kolumna3]]-Przychody6[[#This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SUM(Tabela33064224[#This Row])</f>
        <v>0</v>
      </c>
      <c r="E60" s="80">
        <f>Przychody6[[#This Row],[Kolumna3]]-Przychody6[[#This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SUM(Tabela33064224[#This Row])</f>
        <v>0</v>
      </c>
      <c r="E61" s="80">
        <f>Przychody6[[#This Row],[Kolumna3]]-Przychody6[[#This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SUM(Tabela33064224[#This Row])</f>
        <v>0</v>
      </c>
      <c r="E62" s="80">
        <f>Przychody6[[#This Row],[Kolumna3]]-Przychody6[[#This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SUM(Tabela33064224[#This Row])</f>
        <v>0</v>
      </c>
      <c r="E63" s="80">
        <f>Przychody6[[#This Row],[Kolumna3]]-Przychody6[[#This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SUM(Tabela33064224[#This Row])</f>
        <v>0</v>
      </c>
      <c r="E64" s="80">
        <f>Przychody6[[#This Row],[Kolumna3]]-Przychody6[[#This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SUM(Tabela33064224[#This Row])</f>
        <v>0</v>
      </c>
      <c r="E65" s="80">
        <f>Przychody6[[#This Row],[Kolumna3]]-Przychody6[[#This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SUM(Tabela33064224[#This Row])</f>
        <v>0</v>
      </c>
      <c r="E66" s="80">
        <f>Przychody6[[#This Row],[Kolumna3]]-Przychody6[[#This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SUM(Tabela33064224[#This Row])</f>
        <v>0</v>
      </c>
      <c r="E67" s="80">
        <f>Przychody6[[#This Row],[Kolumna3]]-Przychody6[[#This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SUM(Tabela33064224[#This Row])</f>
        <v>0</v>
      </c>
      <c r="E68" s="80">
        <f>Przychody6[[#This Row],[Kolumna3]]-Przychody6[[#This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SUM(Tabela33064224[#This Row])</f>
        <v>0</v>
      </c>
      <c r="E69" s="80">
        <f>Przychody6[[#This Row],[Kolumna3]]-Przychody6[[#This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SUM(Tabela33064224[#This Row])</f>
        <v>0</v>
      </c>
      <c r="E70" s="80">
        <f>Przychody6[[#This Row],[Kolumna3]]-Przychody6[[#This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SUM(Tabela33064224[#This Row])</f>
        <v>0</v>
      </c>
      <c r="E71" s="80">
        <f>Przychody6[[#This Row],[Kolumna3]]-Przychody6[[#This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SUM(Tabela33064224[#This Row])</f>
        <v>0</v>
      </c>
      <c r="E72" s="80">
        <f>Przychody6[[#This Row],[Kolumna3]]-Przychody6[[#This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SUM(Jedzenie2193[[#All],[0]])</f>
        <v>0</v>
      </c>
      <c r="D79" s="78">
        <f>SUM(Jedzenie2193[[#All],[02]])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SUM(Tabela330196[#This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SUM(Tabela330196[#This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SUM(Tabela330196[#This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SUM(Tabela330196[#This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SUM(Tabela330196[#This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SUM(Tabela330196[#This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SUM(Tabela330196[#This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SUM(Tabela330196[#This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SUM(Tabela330196[#This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SUM(Tabela330196[#This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SUM(Tabela431197[[#All],[Kolumna2]])</f>
        <v>0</v>
      </c>
      <c r="D91" s="78">
        <f>SUM(Tabela431197[[#All],[Kolumna3]])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SUM(Tabela1841207[#This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SUM(Tabela1841207[#This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SUM(Tabela1841207[#This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SUM(Tabela1841207[#This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SUM(Tabela1841207[#This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SUM(Tabela1841207[#This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SUM(Tabela1841207[#This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SUM(Tabela1841207[#This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SUM(Tabela1841207[#This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SUM(Tabela1841207[#This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SUM(Transport3194[[#All],[Kolumna2]])</f>
        <v>0</v>
      </c>
      <c r="D103" s="78">
        <f>SUM(Transport3194[[#All],[Kolumna3]])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SUM(Tabela1942208[#This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SUM(Tabela1942208[#This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SUM(Tabela1942208[#This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SUM(Tabela1942208[#This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SUM(Tabela1942208[#This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SUM(Tabela1942208[#This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SUM(Tabela1942208[#This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SUM(Tabela1942208[#This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SUM(Tabela1942208[#This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SUM(Tabela1942208[#This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SUM(Tabela832198[[#All],[Kolumna2]])</f>
        <v>0</v>
      </c>
      <c r="D115" s="78">
        <f>SUM(Tabela832198[[#All],[Kolumna3]])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SUM(Tabela192143209[#This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SUM(Tabela192143209[#This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SUM(Tabela192143209[#This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SUM(Tabela192143209[#This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SUM(Tabela192143209[#This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SUM(Tabela192143209[#This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SUM(Tabela192143209[#This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SUM(Tabela192143209[#This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SUM(Tabela192143209[#This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SUM(Tabela192143209[#This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SUM(Tabela933199[[#All],[Kolumna2]])</f>
        <v>0</v>
      </c>
      <c r="D127" s="78">
        <f>SUM(Tabela933199[[#All],[Kolumna3]])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SUM(Tabela19212547213[#This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SUM(Tabela19212547213[#This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SUM(Tabela19212547213[#This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SUM(Tabela19212547213[#This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SUM(Tabela19212547213[#This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SUM(Tabela19212547213[#This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SUM(Tabela19212547213[#This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SUM(Tabela19212547213[#This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SUM(Tabela19212547213[#This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SUM(Tabela19212547213[#This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SUM(Tabela1034200[[#All],[Kolumna2]])</f>
        <v>0</v>
      </c>
      <c r="D139" s="78">
        <f>SUM(Tabela1034200[[#All],[Kolumna3]])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SUM(Tabela19212446212[#This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SUM(Tabela19212446212[#This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SUM(Tabela19212446212[#This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SUM(Tabela19212446212[#This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SUM(Tabela19212446212[#This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SUM(Tabela19212446212[#This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SUM(Tabela19212446212[#This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SUM(Tabela19212446212[#This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SUM(Tabela19212446212[#This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SUM(Tabela19212446212[#This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SUM(Tabela1135201[[#All],[Kolumna2]])</f>
        <v>0</v>
      </c>
      <c r="D151" s="78">
        <f>SUM(Tabela1135201[[#All],[Kolumna3]])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SUM(Tabela192244210[#This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SUM(Tabela192244210[#This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SUM(Tabela192244210[#This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SUM(Tabela192244210[#This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SUM(Tabela192244210[#This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SUM(Tabela192244210[#This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SUM(Tabela192244210[#This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SUM(Tabela192244210[#This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SUM(Tabela192244210[#This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SUM(Tabela192244210[#This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SUM(Tabela1236202[[#All],[Kolumna2]])</f>
        <v>0</v>
      </c>
      <c r="D163" s="78">
        <f>SUM(Tabela1236202[[#All],[Kolumna3]])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SUM(Tabela2548214[#This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SUM(Tabela2548214[#This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SUM(Tabela2548214[#This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SUM(Tabela2548214[#This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SUM(Tabela2548214[#This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SUM(Tabela2548214[#This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SUM(Tabela2548214[#This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SUM(Tabela2548214[#This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SUM(Tabela2548214[#This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SUM(Tabela2548214[#This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SUM(Tabela1337203[[#All],[Kolumna2]])</f>
        <v>0</v>
      </c>
      <c r="D175" s="78">
        <f>SUM(Tabela1337203[[#All],[Kolumna3]])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SUM(Tabela2649215[#This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SUM(Tabela2649215[#This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SUM(Tabela2649215[#This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SUM(Tabela2649215[#This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SUM(Tabela2649215[#This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SUM(Tabela2649215[#This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SUM(Tabela2649215[#This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SUM(Tabela2649215[#This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SUM(Tabela2649215[#This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SUM(Tabela2649215[#This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SUM(Tabela1438204[[#All],[Kolumna2]])</f>
        <v>0</v>
      </c>
      <c r="D187" s="78">
        <f>SUM(Tabela1438204[[#All],[Kolumna3]])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SUM(Tabela2750216[#This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SUM(Tabela2750216[#This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SUM(Tabela2750216[#This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SUM(Tabela2750216[#This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SUM(Tabela2750216[#This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SUM(Tabela2750216[#This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SUM(Tabela2750216[#This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SUM(Tabela2750216[#This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SUM(Tabela2750216[#This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SUM(Tabela2750216[#This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SUM(Tabela1539205[[#All],[Kolumna2]])</f>
        <v>0</v>
      </c>
      <c r="D199" s="78">
        <f>SUM(Tabela1539205[[#All],[Kolumna3]])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SUM(Tabela2851217[#This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SUM(Tabela2851217[#This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SUM(Tabela2851217[#This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SUM(Tabela2851217[#This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SUM(Tabela2851217[#This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SUM(Tabela2851217[#This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SUM(Tabela2851217[#This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SUM(Tabela2851217[#This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SUM(Tabela2851217[#This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SUM(Tabela2851217[#This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SUM(Tabela1640206[[#All],[Kolumna2]])</f>
        <v>0</v>
      </c>
      <c r="D211" s="78">
        <f>SUM(Tabela1640206[[#All],[Kolumna3]])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SUM(Tabela192345211[#This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SUM(Tabela192345211[#This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SUM(Tabela192345211[#This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SUM(Tabela192345211[#This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SUM(Tabela192345211[#This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SUM(Tabela192345211[#This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SUM(Tabela192345211[#This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SUM(Tabela192345211[#This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SUM(Tabela192345211[#This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SUM(Tabela192345211[#This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SUM(Tabela164058218[[#All],[Kolumna2]])</f>
        <v>0</v>
      </c>
      <c r="D223" s="78">
        <f>SUM(Tabela164058218[[#All],[Kolumna3]])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SUM(Tabela19234559219[#This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SUM(Tabela19234559219[#This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SUM(Tabela19234559219[#This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SUM(Tabela19234559219[#This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SUM(Tabela19234559219[#This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SUM(Tabela19234559219[#This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SUM(Tabela19234559219[#This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SUM(Tabela19234559219[#This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SUM(Tabela19234559219[#This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SUM(Tabela19234559219[#This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SUM(Tabela16405860220[[#All],[Kolumna2]])</f>
        <v>0</v>
      </c>
      <c r="D235" s="78">
        <f>SUM(Tabela16405860220[[#All],[Kolumna3]])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SUM(Tabela1923455962222[#This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SUM(Tabela1923455962222[#This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SUM(Tabela1923455962222[#This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SUM(Tabela1923455962222[#This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SUM(Tabela1923455962222[#This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SUM(Tabela1923455962222[#This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SUM(Tabela1923455962222[#This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SUM(Tabela1923455962222[#This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SUM(Tabela1923455962222[#This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SUM(Tabela1923455962222[#This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SUM(Tabela1640586061221[[#All],[Kolumna2]])</f>
        <v>0</v>
      </c>
      <c r="D247" s="78">
        <f>SUM(Tabela1640586061221[[#All],[Kolumna3]])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SUM(Tabela1923455963223[#This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SUM(Tabela1923455963223[#This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SUM(Tabela1923455963223[#This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SUM(Tabela1923455963223[#This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SUM(Tabela1923455963223[#This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SUM(Tabela1923455963223[#This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SUM(Tabela1923455963223[#This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SUM(Tabela1923455963223[#This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SUM(Tabela1923455963223[#This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SUM(Tabela1923455963223[#This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{C8B3F46B-CB28-A846-B7FE-10D754809569}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{4550B881-E1F6-0640-B41C-D01F68C01EE4}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{5C41E294-97E8-894C-9441-F68E386D789F}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{6FDBC7AC-84F2-8E4E-A4A8-12FC07A0EB48}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{DCCED894-ED18-DC45-A423-C8F471DE6026}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{36BC5669-BD3F-A747-B845-AEAB7AB7CF8F}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{0DDD5EDD-CDF9-C848-9C27-5A6A7E85878E}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{5B21C8FC-69CC-304B-84D3-CA7E6B259231}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{B3460569-F2B5-BA4E-BABC-50B18546F609}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{AC8762D1-FBA9-7F4A-9066-E179E9238CA6}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{AD9200EE-F4A7-F748-B054-67F320A5B311}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{D14BADF1-6F24-8946-A446-48609157F661}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{3E2A6151-721D-BB4B-8158-C866A35CEE00}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{E59E43A0-58AF-5240-AD2E-FEEDD4C09A1A}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{AF05D1E2-6E6E-7446-9912-C819B62E27D6}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{14301A79-A768-6642-95CF-99858BD54307}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{EC8D6C50-284E-2C4A-8C48-CEF586E6FEFC}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{662BB1F4-4EA3-9543-AA0D-BE5AA1D62774}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{10C680CF-9E60-C345-A68F-C8B70BB734FE}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{BE8DB7EE-3C24-114F-B8B3-A71549AAF80B}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{CCAB119F-3509-EC4C-8C93-63FA427A8013}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{932F8CB0-2A40-194F-94CD-5489C4B3734D}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{1CFE3939-F771-7C43-A0E6-665E14BDC05B}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{09015041-BD3E-2D40-A1BA-C362ACD9841D}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{B3704FFC-1E9A-6B46-A881-A22929D8F370}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{98BACE83-F169-0347-A4D8-B684ED1CABEE}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{FB0713E4-A252-4E4A-82D4-B3CE48516AFC}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{7053AA19-FDB2-B64C-B123-B50AABD1D561}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{4CE27F4A-A253-2741-B649-5A8C9FAA6A58}</x14:id>
        </ext>
      </extLst>
    </cfRule>
  </conditionalFormatting>
  <conditionalFormatting sqref="I58:AM72">
    <cfRule type="expression" dxfId="4486" priority="17">
      <formula>I$56="DZIŚ"</formula>
    </cfRule>
  </conditionalFormatting>
  <conditionalFormatting sqref="I80:AM89">
    <cfRule type="expression" dxfId="4485" priority="16">
      <formula>I$56="DZIŚ"</formula>
    </cfRule>
  </conditionalFormatting>
  <conditionalFormatting sqref="I2:AM2 I3">
    <cfRule type="expression" dxfId="4484" priority="15">
      <formula>I$56="DZIŚ"</formula>
    </cfRule>
  </conditionalFormatting>
  <conditionalFormatting sqref="I92:AM101">
    <cfRule type="expression" dxfId="4483" priority="14">
      <formula>I$56="DZIŚ"</formula>
    </cfRule>
  </conditionalFormatting>
  <conditionalFormatting sqref="I104:AM113">
    <cfRule type="expression" dxfId="4482" priority="13">
      <formula>I$56="DZIŚ"</formula>
    </cfRule>
  </conditionalFormatting>
  <conditionalFormatting sqref="I116:AM125">
    <cfRule type="expression" dxfId="4481" priority="12">
      <formula>I$56="DZIŚ"</formula>
    </cfRule>
  </conditionalFormatting>
  <conditionalFormatting sqref="I128:AM137">
    <cfRule type="expression" dxfId="4480" priority="11">
      <formula>I$56="DZIŚ"</formula>
    </cfRule>
  </conditionalFormatting>
  <conditionalFormatting sqref="I140:AM149">
    <cfRule type="expression" dxfId="4479" priority="10">
      <formula>I$56="DZIŚ"</formula>
    </cfRule>
  </conditionalFormatting>
  <conditionalFormatting sqref="I152:AM161">
    <cfRule type="expression" dxfId="4478" priority="9">
      <formula>I$56="DZIŚ"</formula>
    </cfRule>
  </conditionalFormatting>
  <conditionalFormatting sqref="I164:AM173">
    <cfRule type="expression" dxfId="4477" priority="8">
      <formula>I$56="DZIŚ"</formula>
    </cfRule>
  </conditionalFormatting>
  <conditionalFormatting sqref="I176:AM185">
    <cfRule type="expression" dxfId="4476" priority="7">
      <formula>I$56="DZIŚ"</formula>
    </cfRule>
  </conditionalFormatting>
  <conditionalFormatting sqref="I188:AM197">
    <cfRule type="expression" dxfId="4475" priority="6">
      <formula>I$56="DZIŚ"</formula>
    </cfRule>
  </conditionalFormatting>
  <conditionalFormatting sqref="I200:AM209">
    <cfRule type="expression" dxfId="4474" priority="5">
      <formula>I$56="DZIŚ"</formula>
    </cfRule>
  </conditionalFormatting>
  <conditionalFormatting sqref="I212:AM221">
    <cfRule type="expression" dxfId="4473" priority="4">
      <formula>I$56="DZIŚ"</formula>
    </cfRule>
  </conditionalFormatting>
  <conditionalFormatting sqref="I224:AM233">
    <cfRule type="expression" dxfId="4472" priority="3">
      <formula>I$56="DZIŚ"</formula>
    </cfRule>
  </conditionalFormatting>
  <conditionalFormatting sqref="I236:AM245">
    <cfRule type="expression" dxfId="4471" priority="2">
      <formula>I$56="DZIŚ"</formula>
    </cfRule>
  </conditionalFormatting>
  <conditionalFormatting sqref="I248:AM257">
    <cfRule type="expression" dxfId="4470" priority="1">
      <formula>I$56="DZIŚ"</formula>
    </cfRule>
  </conditionalFormatting>
  <hyperlinks>
    <hyperlink ref="C5" r:id="rId1" display=" http://budzetdomowywtydzien.pl" xr:uid="{00000000-0004-0000-08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B3F46B-CB28-A846-B7FE-10D754809569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4550B881-E1F6-0640-B41C-D01F68C01EE4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C41E294-97E8-894C-9441-F68E386D789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6FDBC7AC-84F2-8E4E-A4A8-12FC07A0EB48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CCED894-ED18-DC45-A423-C8F471DE6026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36BC5669-BD3F-A747-B845-AEAB7AB7CF8F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0DDD5EDD-CDF9-C848-9C27-5A6A7E85878E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5B21C8FC-69CC-304B-84D3-CA7E6B25923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3460569-F2B5-BA4E-BABC-50B18546F609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AC8762D1-FBA9-7F4A-9066-E179E9238CA6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AD9200EE-F4A7-F748-B054-67F320A5B311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D14BADF1-6F24-8946-A446-48609157F661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3E2A6151-721D-BB4B-8158-C866A35CEE00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E59E43A0-58AF-5240-AD2E-FEEDD4C09A1A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AF05D1E2-6E6E-7446-9912-C819B62E27D6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14301A79-A768-6642-95CF-99858BD54307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EC8D6C50-284E-2C4A-8C48-CEF586E6FEFC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662BB1F4-4EA3-9543-AA0D-BE5AA1D62774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10C680CF-9E60-C345-A68F-C8B70BB734FE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BE8DB7EE-3C24-114F-B8B3-A71549AAF80B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CAB119F-3509-EC4C-8C93-63FA427A8013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932F8CB0-2A40-194F-94CD-5489C4B3734D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1CFE3939-F771-7C43-A0E6-665E14BDC05B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09015041-BD3E-2D40-A1BA-C362ACD9841D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B3704FFC-1E9A-6B46-A881-A22929D8F37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98BACE83-F169-0347-A4D8-B684ED1CABEE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FB0713E4-A252-4E4A-82D4-B3CE48516AFC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7053AA19-FDB2-B64C-B123-B50AABD1D561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4CE27F4A-A253-2741-B649-5A8C9FAA6A5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44378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"Lipiec "&amp;'CAŁY ROK'!D2:E2</f>
        <v>Lipiec 2021</v>
      </c>
      <c r="E2" s="91"/>
      <c r="G2" s="71" t="s">
        <v>207</v>
      </c>
      <c r="I2" s="36" t="str">
        <f>TEXT(G1, "dddd")</f>
        <v>czwartek</v>
      </c>
      <c r="J2" s="36" t="str">
        <f>TEXT($G$1+I1, "dddd")</f>
        <v>piątek</v>
      </c>
      <c r="K2" s="36" t="str">
        <f>TEXT($G$1+J1, "dddd")</f>
        <v>sobota</v>
      </c>
      <c r="L2" s="36" t="str">
        <f>TEXT($G$1+K1, "dddd")</f>
        <v>niedziela</v>
      </c>
      <c r="M2" s="36" t="str">
        <f t="shared" ref="M2:AM2" si="0">TEXT($G$1+L1, "dddd")</f>
        <v>poniedziałek</v>
      </c>
      <c r="N2" s="36" t="str">
        <f t="shared" si="0"/>
        <v>wtorek</v>
      </c>
      <c r="O2" s="36" t="str">
        <f t="shared" si="0"/>
        <v>środa</v>
      </c>
      <c r="P2" s="36" t="str">
        <f t="shared" si="0"/>
        <v>czwartek</v>
      </c>
      <c r="Q2" s="36" t="str">
        <f t="shared" si="0"/>
        <v>piątek</v>
      </c>
      <c r="R2" s="36" t="str">
        <f t="shared" si="0"/>
        <v>sobota</v>
      </c>
      <c r="S2" s="36" t="str">
        <f t="shared" si="0"/>
        <v>niedziela</v>
      </c>
      <c r="T2" s="36" t="str">
        <f t="shared" si="0"/>
        <v>poniedziałek</v>
      </c>
      <c r="U2" s="36" t="str">
        <f t="shared" si="0"/>
        <v>wtorek</v>
      </c>
      <c r="V2" s="36" t="str">
        <f t="shared" si="0"/>
        <v>środa</v>
      </c>
      <c r="W2" s="36" t="str">
        <f t="shared" si="0"/>
        <v>czwartek</v>
      </c>
      <c r="X2" s="36" t="str">
        <f t="shared" si="0"/>
        <v>piątek</v>
      </c>
      <c r="Y2" s="36" t="str">
        <f t="shared" si="0"/>
        <v>sobota</v>
      </c>
      <c r="Z2" s="36" t="str">
        <f t="shared" si="0"/>
        <v>niedziela</v>
      </c>
      <c r="AA2" s="36" t="str">
        <f t="shared" si="0"/>
        <v>poniedziałek</v>
      </c>
      <c r="AB2" s="36" t="str">
        <f t="shared" si="0"/>
        <v>wtorek</v>
      </c>
      <c r="AC2" s="36" t="str">
        <f t="shared" si="0"/>
        <v>środa</v>
      </c>
      <c r="AD2" s="36" t="str">
        <f t="shared" si="0"/>
        <v>czwartek</v>
      </c>
      <c r="AE2" s="36" t="str">
        <f t="shared" si="0"/>
        <v>piątek</v>
      </c>
      <c r="AF2" s="36" t="str">
        <f t="shared" si="0"/>
        <v>sobota</v>
      </c>
      <c r="AG2" s="36" t="str">
        <f t="shared" si="0"/>
        <v>niedziela</v>
      </c>
      <c r="AH2" s="36" t="str">
        <f t="shared" si="0"/>
        <v>poniedziałek</v>
      </c>
      <c r="AI2" s="36" t="str">
        <f t="shared" si="0"/>
        <v>wtorek</v>
      </c>
      <c r="AJ2" s="36" t="str">
        <f t="shared" si="0"/>
        <v>środa</v>
      </c>
      <c r="AK2" s="36" t="str">
        <f t="shared" si="0"/>
        <v>czwartek</v>
      </c>
      <c r="AL2" s="36" t="str">
        <f t="shared" si="0"/>
        <v>piątek</v>
      </c>
      <c r="AM2" s="36" t="str">
        <f t="shared" si="0"/>
        <v>sobota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31</v>
      </c>
      <c r="C29" s="100"/>
      <c r="D29" s="101"/>
      <c r="E29" s="18">
        <f ca="1">IF(MONTH(G1)&lt;MONTH(TODAY()),1,DAY(TODAY())/DAY(EOMONTH(G1,0)))</f>
        <v>0.22580645161290322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SUM(Przychody7[[#All],[Kolumna2]])</f>
        <v>0</v>
      </c>
      <c r="D57" s="78">
        <f>SUM(Przychody7[[#All],[Kolumna3]])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SUM(Tabela33064256[#This Row])</f>
        <v>0</v>
      </c>
      <c r="E58" s="80">
        <f>Przychody7[[#This Row],[Kolumna3]]-Przychody7[[#This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SUM(Tabela33064256[#This Row])</f>
        <v>0</v>
      </c>
      <c r="E59" s="80">
        <f>Przychody7[[#This Row],[Kolumna3]]-Przychody7[[#This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SUM(Tabela33064256[#This Row])</f>
        <v>0</v>
      </c>
      <c r="E60" s="80">
        <f>Przychody7[[#This Row],[Kolumna3]]-Przychody7[[#This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SUM(Tabela33064256[#This Row])</f>
        <v>0</v>
      </c>
      <c r="E61" s="80">
        <f>Przychody7[[#This Row],[Kolumna3]]-Przychody7[[#This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SUM(Tabela33064256[#This Row])</f>
        <v>0</v>
      </c>
      <c r="E62" s="80">
        <f>Przychody7[[#This Row],[Kolumna3]]-Przychody7[[#This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SUM(Tabela33064256[#This Row])</f>
        <v>0</v>
      </c>
      <c r="E63" s="80">
        <f>Przychody7[[#This Row],[Kolumna3]]-Przychody7[[#This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SUM(Tabela33064256[#This Row])</f>
        <v>0</v>
      </c>
      <c r="E64" s="80">
        <f>Przychody7[[#This Row],[Kolumna3]]-Przychody7[[#This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SUM(Tabela33064256[#This Row])</f>
        <v>0</v>
      </c>
      <c r="E65" s="80">
        <f>Przychody7[[#This Row],[Kolumna3]]-Przychody7[[#This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SUM(Tabela33064256[#This Row])</f>
        <v>0</v>
      </c>
      <c r="E66" s="80">
        <f>Przychody7[[#This Row],[Kolumna3]]-Przychody7[[#This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SUM(Tabela33064256[#This Row])</f>
        <v>0</v>
      </c>
      <c r="E67" s="80">
        <f>Przychody7[[#This Row],[Kolumna3]]-Przychody7[[#This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SUM(Tabela33064256[#This Row])</f>
        <v>0</v>
      </c>
      <c r="E68" s="80">
        <f>Przychody7[[#This Row],[Kolumna3]]-Przychody7[[#This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SUM(Tabela33064256[#This Row])</f>
        <v>0</v>
      </c>
      <c r="E69" s="80">
        <f>Przychody7[[#This Row],[Kolumna3]]-Przychody7[[#This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SUM(Tabela33064256[#This Row])</f>
        <v>0</v>
      </c>
      <c r="E70" s="80">
        <f>Przychody7[[#This Row],[Kolumna3]]-Przychody7[[#This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SUM(Tabela33064256[#This Row])</f>
        <v>0</v>
      </c>
      <c r="E71" s="80">
        <f>Przychody7[[#This Row],[Kolumna3]]-Przychody7[[#This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SUM(Tabela33064256[#This Row])</f>
        <v>0</v>
      </c>
      <c r="E72" s="80">
        <f>Przychody7[[#This Row],[Kolumna3]]-Przychody7[[#This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SUM(Jedzenie2225[[#All],[0]])</f>
        <v>0</v>
      </c>
      <c r="D79" s="78">
        <f>SUM(Jedzenie2225[[#All],[02]])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SUM(Tabela330228[#This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SUM(Tabela330228[#This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SUM(Tabela330228[#This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SUM(Tabela330228[#This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SUM(Tabela330228[#This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SUM(Tabela330228[#This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SUM(Tabela330228[#This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SUM(Tabela330228[#This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SUM(Tabela330228[#This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SUM(Tabela330228[#This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SUM(Tabela431229[[#All],[Kolumna2]])</f>
        <v>0</v>
      </c>
      <c r="D91" s="78">
        <f>SUM(Tabela431229[[#All],[Kolumna3]])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SUM(Tabela1841239[#This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SUM(Tabela1841239[#This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SUM(Tabela1841239[#This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SUM(Tabela1841239[#This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SUM(Tabela1841239[#This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SUM(Tabela1841239[#This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SUM(Tabela1841239[#This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SUM(Tabela1841239[#This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SUM(Tabela1841239[#This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SUM(Tabela1841239[#This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SUM(Transport3226[[#All],[Kolumna2]])</f>
        <v>0</v>
      </c>
      <c r="D103" s="78">
        <f>SUM(Transport3226[[#All],[Kolumna3]])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SUM(Tabela1942240[#This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SUM(Tabela1942240[#This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SUM(Tabela1942240[#This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SUM(Tabela1942240[#This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SUM(Tabela1942240[#This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SUM(Tabela1942240[#This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SUM(Tabela1942240[#This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SUM(Tabela1942240[#This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SUM(Tabela1942240[#This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SUM(Tabela1942240[#This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SUM(Tabela832230[[#All],[Kolumna2]])</f>
        <v>0</v>
      </c>
      <c r="D115" s="78">
        <f>SUM(Tabela832230[[#All],[Kolumna3]])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SUM(Tabela192143241[#This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SUM(Tabela192143241[#This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SUM(Tabela192143241[#This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SUM(Tabela192143241[#This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SUM(Tabela192143241[#This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SUM(Tabela192143241[#This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SUM(Tabela192143241[#This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SUM(Tabela192143241[#This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SUM(Tabela192143241[#This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SUM(Tabela192143241[#This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SUM(Tabela933231[[#All],[Kolumna2]])</f>
        <v>0</v>
      </c>
      <c r="D127" s="78">
        <f>SUM(Tabela933231[[#All],[Kolumna3]])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SUM(Tabela19212547245[#This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SUM(Tabela19212547245[#This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SUM(Tabela19212547245[#This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SUM(Tabela19212547245[#This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SUM(Tabela19212547245[#This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SUM(Tabela19212547245[#This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SUM(Tabela19212547245[#This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SUM(Tabela19212547245[#This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SUM(Tabela19212547245[#This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SUM(Tabela19212547245[#This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SUM(Tabela1034232[[#All],[Kolumna2]])</f>
        <v>0</v>
      </c>
      <c r="D139" s="78">
        <f>SUM(Tabela1034232[[#All],[Kolumna3]])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SUM(Tabela19212446244[#This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SUM(Tabela19212446244[#This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SUM(Tabela19212446244[#This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SUM(Tabela19212446244[#This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SUM(Tabela19212446244[#This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SUM(Tabela19212446244[#This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SUM(Tabela19212446244[#This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SUM(Tabela19212446244[#This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SUM(Tabela19212446244[#This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SUM(Tabela19212446244[#This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SUM(Tabela1135233[[#All],[Kolumna2]])</f>
        <v>0</v>
      </c>
      <c r="D151" s="78">
        <f>SUM(Tabela1135233[[#All],[Kolumna3]])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SUM(Tabela192244242[#This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SUM(Tabela192244242[#This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SUM(Tabela192244242[#This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SUM(Tabela192244242[#This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SUM(Tabela192244242[#This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SUM(Tabela192244242[#This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SUM(Tabela192244242[#This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SUM(Tabela192244242[#This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SUM(Tabela192244242[#This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SUM(Tabela192244242[#This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SUM(Tabela1236234[[#All],[Kolumna2]])</f>
        <v>0</v>
      </c>
      <c r="D163" s="78">
        <f>SUM(Tabela1236234[[#All],[Kolumna3]])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SUM(Tabela2548246[#This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SUM(Tabela2548246[#This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SUM(Tabela2548246[#This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SUM(Tabela2548246[#This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SUM(Tabela2548246[#This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SUM(Tabela2548246[#This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SUM(Tabela2548246[#This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SUM(Tabela2548246[#This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SUM(Tabela2548246[#This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SUM(Tabela2548246[#This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SUM(Tabela1337235[[#All],[Kolumna2]])</f>
        <v>0</v>
      </c>
      <c r="D175" s="78">
        <f>SUM(Tabela1337235[[#All],[Kolumna3]])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SUM(Tabela2649247[#This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SUM(Tabela2649247[#This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SUM(Tabela2649247[#This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SUM(Tabela2649247[#This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SUM(Tabela2649247[#This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SUM(Tabela2649247[#This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SUM(Tabela2649247[#This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SUM(Tabela2649247[#This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SUM(Tabela2649247[#This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SUM(Tabela2649247[#This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SUM(Tabela1438236[[#All],[Kolumna2]])</f>
        <v>0</v>
      </c>
      <c r="D187" s="78">
        <f>SUM(Tabela1438236[[#All],[Kolumna3]])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SUM(Tabela2750248[#This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SUM(Tabela2750248[#This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SUM(Tabela2750248[#This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SUM(Tabela2750248[#This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SUM(Tabela2750248[#This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SUM(Tabela2750248[#This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SUM(Tabela2750248[#This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SUM(Tabela2750248[#This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SUM(Tabela2750248[#This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SUM(Tabela2750248[#This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SUM(Tabela1539237[[#All],[Kolumna2]])</f>
        <v>0</v>
      </c>
      <c r="D199" s="78">
        <f>SUM(Tabela1539237[[#All],[Kolumna3]])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SUM(Tabela2851249[#This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SUM(Tabela2851249[#This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SUM(Tabela2851249[#This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SUM(Tabela2851249[#This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SUM(Tabela2851249[#This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SUM(Tabela2851249[#This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SUM(Tabela2851249[#This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SUM(Tabela2851249[#This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SUM(Tabela2851249[#This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SUM(Tabela2851249[#This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SUM(Tabela1640238[[#All],[Kolumna2]])</f>
        <v>0</v>
      </c>
      <c r="D211" s="78">
        <f>SUM(Tabela1640238[[#All],[Kolumna3]])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SUM(Tabela192345243[#This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SUM(Tabela192345243[#This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SUM(Tabela192345243[#This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SUM(Tabela192345243[#This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SUM(Tabela192345243[#This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SUM(Tabela192345243[#This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SUM(Tabela192345243[#This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SUM(Tabela192345243[#This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SUM(Tabela192345243[#This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SUM(Tabela192345243[#This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SUM(Tabela164058250[[#All],[Kolumna2]])</f>
        <v>0</v>
      </c>
      <c r="D223" s="78">
        <f>SUM(Tabela164058250[[#All],[Kolumna3]])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SUM(Tabela19234559251[#This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SUM(Tabela19234559251[#This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SUM(Tabela19234559251[#This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SUM(Tabela19234559251[#This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SUM(Tabela19234559251[#This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SUM(Tabela19234559251[#This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SUM(Tabela19234559251[#This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SUM(Tabela19234559251[#This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SUM(Tabela19234559251[#This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SUM(Tabela19234559251[#This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SUM(Tabela16405860252[[#All],[Kolumna2]])</f>
        <v>0</v>
      </c>
      <c r="D235" s="78">
        <f>SUM(Tabela16405860252[[#All],[Kolumna3]])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SUM(Tabela1923455962254[#This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SUM(Tabela1923455962254[#This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SUM(Tabela1923455962254[#This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SUM(Tabela1923455962254[#This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SUM(Tabela1923455962254[#This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SUM(Tabela1923455962254[#This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SUM(Tabela1923455962254[#This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SUM(Tabela1923455962254[#This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SUM(Tabela1923455962254[#This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SUM(Tabela1923455962254[#This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SUM(Tabela1640586061253[[#All],[Kolumna2]])</f>
        <v>0</v>
      </c>
      <c r="D247" s="78">
        <f>SUM(Tabela1640586061253[[#All],[Kolumna3]])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SUM(Tabela1923455963255[#This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SUM(Tabela1923455963255[#This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SUM(Tabela1923455963255[#This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SUM(Tabela1923455963255[#This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SUM(Tabela1923455963255[#This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SUM(Tabela1923455963255[#This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SUM(Tabela1923455963255[#This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SUM(Tabela1923455963255[#This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SUM(Tabela1923455963255[#This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SUM(Tabela1923455963255[#This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{3CF923C5-113B-2449-867B-E3D1BCD58229}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{62FB4233-8342-F04A-AB82-CE380A0253B6}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{5CFC82E5-B850-EC47-9C08-B6BD008AD279}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{C7A0C124-0ACB-EF4A-AF3E-B47EA90A703E}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{1F029F91-D643-3A4C-94AF-6A26AB7CB3A1}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{66675CC0-466E-6C46-A7A8-734F87F2D724}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{C45B04D3-88FB-1640-AAE6-C982813D9976}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{34B65C87-E3F0-E54B-A7A8-A43748AEBC13}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{FD8AB1AB-CB33-2647-A03F-B4571DF2FAF7}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{A3977ECC-B5F3-B14B-B609-5AEEACDE5A29}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{4C5034D5-6E7E-144F-BFD5-F79AD0A4039C}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{9E3D1FF4-FDE8-4A4B-83F7-CCDE8279AB3C}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{942F7CAA-9AC5-EB48-8CBD-66C1A9C455B1}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{500DF3B5-1F59-EA4B-9A19-C1DDE9013558}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{2130A514-5695-CD47-A50E-9204A5E71E9B}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{1AAA2863-3FC5-CC47-9ABE-EA891973E574}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{A5AC0DD5-34B6-854B-A5AA-453C67749E13}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{885E527B-4294-224A-B817-9912A16DE600}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{9ED1CA86-705D-7442-AF4A-046309F420D0}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{A81D94FD-EF0A-B44B-8F74-F468CEAC15A5}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{1F7C5E5D-00A8-F844-B96D-F4D9CE17A8AE}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{B877B0FC-6CCC-444F-B3CB-46B081513075}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{80647482-6F37-CE40-99B4-3AB42C79A5F7}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{48087F06-1049-294A-987D-6274BF815F90}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{122CE6C0-8D44-6544-AD28-9C859F14B19C}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{41DEF7EC-FAC1-C443-B040-35AC3709E77B}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{D3BB8F07-12B3-B047-9E95-7FE4E4C66783}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{DB4FA0E8-ACC0-554A-ACC6-D86FEB05047A}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{62BDF138-80B0-1341-A207-D3C3169AAFAC}</x14:id>
        </ext>
      </extLst>
    </cfRule>
  </conditionalFormatting>
  <conditionalFormatting sqref="I58:AM72">
    <cfRule type="expression" dxfId="3845" priority="17">
      <formula>I$56="DZIŚ"</formula>
    </cfRule>
  </conditionalFormatting>
  <conditionalFormatting sqref="I80:AM89">
    <cfRule type="expression" dxfId="3844" priority="16">
      <formula>I$56="DZIŚ"</formula>
    </cfRule>
  </conditionalFormatting>
  <conditionalFormatting sqref="I2:AM2 I3">
    <cfRule type="expression" dxfId="3843" priority="15">
      <formula>I$56="DZIŚ"</formula>
    </cfRule>
  </conditionalFormatting>
  <conditionalFormatting sqref="I92:AM101">
    <cfRule type="expression" dxfId="3842" priority="14">
      <formula>I$56="DZIŚ"</formula>
    </cfRule>
  </conditionalFormatting>
  <conditionalFormatting sqref="I104:AM113">
    <cfRule type="expression" dxfId="3841" priority="13">
      <formula>I$56="DZIŚ"</formula>
    </cfRule>
  </conditionalFormatting>
  <conditionalFormatting sqref="I116:AM125">
    <cfRule type="expression" dxfId="3840" priority="12">
      <formula>I$56="DZIŚ"</formula>
    </cfRule>
  </conditionalFormatting>
  <conditionalFormatting sqref="I128:AM137">
    <cfRule type="expression" dxfId="3839" priority="11">
      <formula>I$56="DZIŚ"</formula>
    </cfRule>
  </conditionalFormatting>
  <conditionalFormatting sqref="I140:AM149">
    <cfRule type="expression" dxfId="3838" priority="10">
      <formula>I$56="DZIŚ"</formula>
    </cfRule>
  </conditionalFormatting>
  <conditionalFormatting sqref="I152:AM161">
    <cfRule type="expression" dxfId="3837" priority="9">
      <formula>I$56="DZIŚ"</formula>
    </cfRule>
  </conditionalFormatting>
  <conditionalFormatting sqref="I164:AM173">
    <cfRule type="expression" dxfId="3836" priority="8">
      <formula>I$56="DZIŚ"</formula>
    </cfRule>
  </conditionalFormatting>
  <conditionalFormatting sqref="I176:AM185">
    <cfRule type="expression" dxfId="3835" priority="7">
      <formula>I$56="DZIŚ"</formula>
    </cfRule>
  </conditionalFormatting>
  <conditionalFormatting sqref="I188:AM197">
    <cfRule type="expression" dxfId="3834" priority="6">
      <formula>I$56="DZIŚ"</formula>
    </cfRule>
  </conditionalFormatting>
  <conditionalFormatting sqref="I200:AM209">
    <cfRule type="expression" dxfId="3833" priority="5">
      <formula>I$56="DZIŚ"</formula>
    </cfRule>
  </conditionalFormatting>
  <conditionalFormatting sqref="I212:AM221">
    <cfRule type="expression" dxfId="3832" priority="4">
      <formula>I$56="DZIŚ"</formula>
    </cfRule>
  </conditionalFormatting>
  <conditionalFormatting sqref="I224:AM233">
    <cfRule type="expression" dxfId="3831" priority="3">
      <formula>I$56="DZIŚ"</formula>
    </cfRule>
  </conditionalFormatting>
  <conditionalFormatting sqref="I236:AM245">
    <cfRule type="expression" dxfId="3830" priority="2">
      <formula>I$56="DZIŚ"</formula>
    </cfRule>
  </conditionalFormatting>
  <conditionalFormatting sqref="I248:AM257">
    <cfRule type="expression" dxfId="3829" priority="1">
      <formula>I$56="DZIŚ"</formula>
    </cfRule>
  </conditionalFormatting>
  <hyperlinks>
    <hyperlink ref="C5" r:id="rId1" display=" http://budzetdomowywtydzien.pl" xr:uid="{00000000-0004-0000-09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CF923C5-113B-2449-867B-E3D1BCD58229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2FB4233-8342-F04A-AB82-CE380A0253B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CFC82E5-B850-EC47-9C08-B6BD008AD279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C7A0C124-0ACB-EF4A-AF3E-B47EA90A703E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1F029F91-D643-3A4C-94AF-6A26AB7CB3A1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66675CC0-466E-6C46-A7A8-734F87F2D724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C45B04D3-88FB-1640-AAE6-C982813D9976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34B65C87-E3F0-E54B-A7A8-A43748AEBC13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FD8AB1AB-CB33-2647-A03F-B4571DF2FAF7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A3977ECC-B5F3-B14B-B609-5AEEACDE5A29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4C5034D5-6E7E-144F-BFD5-F79AD0A4039C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9E3D1FF4-FDE8-4A4B-83F7-CCDE8279AB3C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942F7CAA-9AC5-EB48-8CBD-66C1A9C455B1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500DF3B5-1F59-EA4B-9A19-C1DDE9013558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2130A514-5695-CD47-A50E-9204A5E71E9B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1AAA2863-3FC5-CC47-9ABE-EA891973E574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A5AC0DD5-34B6-854B-A5AA-453C67749E13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885E527B-4294-224A-B817-9912A16DE600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9ED1CA86-705D-7442-AF4A-046309F420D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A81D94FD-EF0A-B44B-8F74-F468CEAC15A5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1F7C5E5D-00A8-F844-B96D-F4D9CE17A8AE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B877B0FC-6CCC-444F-B3CB-46B081513075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80647482-6F37-CE40-99B4-3AB42C79A5F7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48087F06-1049-294A-987D-6274BF815F9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122CE6C0-8D44-6544-AD28-9C859F14B19C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41DEF7EC-FAC1-C443-B040-35AC3709E77B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D3BB8F07-12B3-B047-9E95-7FE4E4C66783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B4FA0E8-ACC0-554A-ACC6-D86FEB05047A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62BDF138-80B0-1341-A207-D3C3169AAFA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44409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"Sierpień "&amp;'CAŁY ROK'!D2:E2</f>
        <v>Sierpień 2021</v>
      </c>
      <c r="E2" s="91"/>
      <c r="G2" s="71" t="s">
        <v>207</v>
      </c>
      <c r="I2" s="36" t="str">
        <f>TEXT(G1, "dddd")</f>
        <v>niedziela</v>
      </c>
      <c r="J2" s="36" t="str">
        <f>TEXT($G$1+I1, "dddd")</f>
        <v>poniedziałek</v>
      </c>
      <c r="K2" s="36" t="str">
        <f>TEXT($G$1+J1, "dddd")</f>
        <v>wtorek</v>
      </c>
      <c r="L2" s="36" t="str">
        <f>TEXT($G$1+K1, "dddd")</f>
        <v>środa</v>
      </c>
      <c r="M2" s="36" t="str">
        <f t="shared" ref="M2:AM2" si="0">TEXT($G$1+L1, "dddd")</f>
        <v>czwartek</v>
      </c>
      <c r="N2" s="36" t="str">
        <f t="shared" si="0"/>
        <v>piątek</v>
      </c>
      <c r="O2" s="36" t="str">
        <f t="shared" si="0"/>
        <v>sobota</v>
      </c>
      <c r="P2" s="36" t="str">
        <f t="shared" si="0"/>
        <v>niedziela</v>
      </c>
      <c r="Q2" s="36" t="str">
        <f t="shared" si="0"/>
        <v>poniedziałek</v>
      </c>
      <c r="R2" s="36" t="str">
        <f t="shared" si="0"/>
        <v>wtorek</v>
      </c>
      <c r="S2" s="36" t="str">
        <f t="shared" si="0"/>
        <v>środa</v>
      </c>
      <c r="T2" s="36" t="str">
        <f t="shared" si="0"/>
        <v>czwartek</v>
      </c>
      <c r="U2" s="36" t="str">
        <f t="shared" si="0"/>
        <v>piątek</v>
      </c>
      <c r="V2" s="36" t="str">
        <f t="shared" si="0"/>
        <v>sobota</v>
      </c>
      <c r="W2" s="36" t="str">
        <f t="shared" si="0"/>
        <v>niedziela</v>
      </c>
      <c r="X2" s="36" t="str">
        <f t="shared" si="0"/>
        <v>poniedziałek</v>
      </c>
      <c r="Y2" s="36" t="str">
        <f t="shared" si="0"/>
        <v>wtorek</v>
      </c>
      <c r="Z2" s="36" t="str">
        <f t="shared" si="0"/>
        <v>środa</v>
      </c>
      <c r="AA2" s="36" t="str">
        <f t="shared" si="0"/>
        <v>czwartek</v>
      </c>
      <c r="AB2" s="36" t="str">
        <f t="shared" si="0"/>
        <v>piątek</v>
      </c>
      <c r="AC2" s="36" t="str">
        <f t="shared" si="0"/>
        <v>sobota</v>
      </c>
      <c r="AD2" s="36" t="str">
        <f t="shared" si="0"/>
        <v>niedziela</v>
      </c>
      <c r="AE2" s="36" t="str">
        <f t="shared" si="0"/>
        <v>poniedziałek</v>
      </c>
      <c r="AF2" s="36" t="str">
        <f t="shared" si="0"/>
        <v>wtorek</v>
      </c>
      <c r="AG2" s="36" t="str">
        <f t="shared" si="0"/>
        <v>środa</v>
      </c>
      <c r="AH2" s="36" t="str">
        <f t="shared" si="0"/>
        <v>czwartek</v>
      </c>
      <c r="AI2" s="36" t="str">
        <f t="shared" si="0"/>
        <v>piątek</v>
      </c>
      <c r="AJ2" s="36" t="str">
        <f t="shared" si="0"/>
        <v>sobota</v>
      </c>
      <c r="AK2" s="36" t="str">
        <f t="shared" si="0"/>
        <v>niedziela</v>
      </c>
      <c r="AL2" s="36" t="str">
        <f t="shared" si="0"/>
        <v>poniedziałek</v>
      </c>
      <c r="AM2" s="36" t="str">
        <f t="shared" si="0"/>
        <v>wtorek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31</v>
      </c>
      <c r="C29" s="100"/>
      <c r="D29" s="101"/>
      <c r="E29" s="18">
        <f ca="1">IF(MONTH(G1)&lt;MONTH(TODAY()),1,DAY(TODAY())/DAY(EOMONTH(G1,0)))</f>
        <v>0.22580645161290322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SUM(Przychody8[[#All],[Kolumna2]])</f>
        <v>0</v>
      </c>
      <c r="D57" s="78">
        <f>SUM(Przychody8[[#All],[Kolumna3]])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SUM(Tabela33064288[#This Row])</f>
        <v>0</v>
      </c>
      <c r="E58" s="80">
        <f>Przychody8[[#This Row],[Kolumna3]]-Przychody8[[#This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SUM(Tabela33064288[#This Row])</f>
        <v>0</v>
      </c>
      <c r="E59" s="80">
        <f>Przychody8[[#This Row],[Kolumna3]]-Przychody8[[#This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SUM(Tabela33064288[#This Row])</f>
        <v>0</v>
      </c>
      <c r="E60" s="80">
        <f>Przychody8[[#This Row],[Kolumna3]]-Przychody8[[#This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SUM(Tabela33064288[#This Row])</f>
        <v>0</v>
      </c>
      <c r="E61" s="80">
        <f>Przychody8[[#This Row],[Kolumna3]]-Przychody8[[#This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SUM(Tabela33064288[#This Row])</f>
        <v>0</v>
      </c>
      <c r="E62" s="80">
        <f>Przychody8[[#This Row],[Kolumna3]]-Przychody8[[#This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SUM(Tabela33064288[#This Row])</f>
        <v>0</v>
      </c>
      <c r="E63" s="80">
        <f>Przychody8[[#This Row],[Kolumna3]]-Przychody8[[#This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SUM(Tabela33064288[#This Row])</f>
        <v>0</v>
      </c>
      <c r="E64" s="80">
        <f>Przychody8[[#This Row],[Kolumna3]]-Przychody8[[#This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SUM(Tabela33064288[#This Row])</f>
        <v>0</v>
      </c>
      <c r="E65" s="80">
        <f>Przychody8[[#This Row],[Kolumna3]]-Przychody8[[#This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SUM(Tabela33064288[#This Row])</f>
        <v>0</v>
      </c>
      <c r="E66" s="80">
        <f>Przychody8[[#This Row],[Kolumna3]]-Przychody8[[#This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SUM(Tabela33064288[#This Row])</f>
        <v>0</v>
      </c>
      <c r="E67" s="80">
        <f>Przychody8[[#This Row],[Kolumna3]]-Przychody8[[#This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SUM(Tabela33064288[#This Row])</f>
        <v>0</v>
      </c>
      <c r="E68" s="80">
        <f>Przychody8[[#This Row],[Kolumna3]]-Przychody8[[#This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SUM(Tabela33064288[#This Row])</f>
        <v>0</v>
      </c>
      <c r="E69" s="80">
        <f>Przychody8[[#This Row],[Kolumna3]]-Przychody8[[#This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SUM(Tabela33064288[#This Row])</f>
        <v>0</v>
      </c>
      <c r="E70" s="80">
        <f>Przychody8[[#This Row],[Kolumna3]]-Przychody8[[#This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SUM(Tabela33064288[#This Row])</f>
        <v>0</v>
      </c>
      <c r="E71" s="80">
        <f>Przychody8[[#This Row],[Kolumna3]]-Przychody8[[#This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SUM(Tabela33064288[#This Row])</f>
        <v>0</v>
      </c>
      <c r="E72" s="80">
        <f>Przychody8[[#This Row],[Kolumna3]]-Przychody8[[#This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SUM(Jedzenie2257[[#All],[0]])</f>
        <v>0</v>
      </c>
      <c r="D79" s="78">
        <f>SUM(Jedzenie2257[[#All],[02]])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SUM(Tabela330260[#This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SUM(Tabela330260[#This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SUM(Tabela330260[#This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SUM(Tabela330260[#This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SUM(Tabela330260[#This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SUM(Tabela330260[#This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SUM(Tabela330260[#This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SUM(Tabela330260[#This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SUM(Tabela330260[#This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SUM(Tabela330260[#This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SUM(Tabela431261[[#All],[Kolumna2]])</f>
        <v>0</v>
      </c>
      <c r="D91" s="78">
        <f>SUM(Tabela431261[[#All],[Kolumna3]])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SUM(Tabela1841271[#This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SUM(Tabela1841271[#This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SUM(Tabela1841271[#This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SUM(Tabela1841271[#This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SUM(Tabela1841271[#This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SUM(Tabela1841271[#This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SUM(Tabela1841271[#This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SUM(Tabela1841271[#This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SUM(Tabela1841271[#This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SUM(Tabela1841271[#This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SUM(Transport3258[[#All],[Kolumna2]])</f>
        <v>0</v>
      </c>
      <c r="D103" s="78">
        <f>SUM(Transport3258[[#All],[Kolumna3]])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SUM(Tabela1942272[#This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SUM(Tabela1942272[#This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SUM(Tabela1942272[#This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SUM(Tabela1942272[#This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SUM(Tabela1942272[#This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SUM(Tabela1942272[#This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SUM(Tabela1942272[#This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SUM(Tabela1942272[#This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SUM(Tabela1942272[#This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SUM(Tabela1942272[#This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SUM(Tabela832262[[#All],[Kolumna2]])</f>
        <v>0</v>
      </c>
      <c r="D115" s="78">
        <f>SUM(Tabela832262[[#All],[Kolumna3]])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SUM(Tabela192143273[#This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SUM(Tabela192143273[#This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SUM(Tabela192143273[#This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SUM(Tabela192143273[#This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SUM(Tabela192143273[#This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SUM(Tabela192143273[#This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SUM(Tabela192143273[#This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SUM(Tabela192143273[#This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SUM(Tabela192143273[#This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SUM(Tabela192143273[#This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SUM(Tabela933263[[#All],[Kolumna2]])</f>
        <v>0</v>
      </c>
      <c r="D127" s="78">
        <f>SUM(Tabela933263[[#All],[Kolumna3]])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SUM(Tabela19212547277[#This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SUM(Tabela19212547277[#This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SUM(Tabela19212547277[#This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SUM(Tabela19212547277[#This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SUM(Tabela19212547277[#This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SUM(Tabela19212547277[#This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SUM(Tabela19212547277[#This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SUM(Tabela19212547277[#This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SUM(Tabela19212547277[#This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SUM(Tabela19212547277[#This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SUM(Tabela1034264[[#All],[Kolumna2]])</f>
        <v>0</v>
      </c>
      <c r="D139" s="78">
        <f>SUM(Tabela1034264[[#All],[Kolumna3]])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SUM(Tabela19212446276[#This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SUM(Tabela19212446276[#This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SUM(Tabela19212446276[#This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SUM(Tabela19212446276[#This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SUM(Tabela19212446276[#This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SUM(Tabela19212446276[#This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SUM(Tabela19212446276[#This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SUM(Tabela19212446276[#This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SUM(Tabela19212446276[#This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SUM(Tabela19212446276[#This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SUM(Tabela1135265[[#All],[Kolumna2]])</f>
        <v>0</v>
      </c>
      <c r="D151" s="78">
        <f>SUM(Tabela1135265[[#All],[Kolumna3]])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SUM(Tabela192244274[#This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SUM(Tabela192244274[#This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SUM(Tabela192244274[#This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SUM(Tabela192244274[#This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SUM(Tabela192244274[#This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SUM(Tabela192244274[#This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SUM(Tabela192244274[#This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SUM(Tabela192244274[#This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SUM(Tabela192244274[#This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SUM(Tabela192244274[#This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SUM(Tabela1236266[[#All],[Kolumna2]])</f>
        <v>0</v>
      </c>
      <c r="D163" s="78">
        <f>SUM(Tabela1236266[[#All],[Kolumna3]])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SUM(Tabela2548278[#This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SUM(Tabela2548278[#This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SUM(Tabela2548278[#This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SUM(Tabela2548278[#This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SUM(Tabela2548278[#This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SUM(Tabela2548278[#This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SUM(Tabela2548278[#This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SUM(Tabela2548278[#This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SUM(Tabela2548278[#This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SUM(Tabela2548278[#This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SUM(Tabela1337267[[#All],[Kolumna2]])</f>
        <v>0</v>
      </c>
      <c r="D175" s="78">
        <f>SUM(Tabela1337267[[#All],[Kolumna3]])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SUM(Tabela2649279[#This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SUM(Tabela2649279[#This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SUM(Tabela2649279[#This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SUM(Tabela2649279[#This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SUM(Tabela2649279[#This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SUM(Tabela2649279[#This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SUM(Tabela2649279[#This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SUM(Tabela2649279[#This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SUM(Tabela2649279[#This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SUM(Tabela2649279[#This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SUM(Tabela1438268[[#All],[Kolumna2]])</f>
        <v>0</v>
      </c>
      <c r="D187" s="78">
        <f>SUM(Tabela1438268[[#All],[Kolumna3]])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SUM(Tabela2750280[#This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SUM(Tabela2750280[#This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SUM(Tabela2750280[#This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SUM(Tabela2750280[#This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SUM(Tabela2750280[#This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SUM(Tabela2750280[#This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SUM(Tabela2750280[#This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SUM(Tabela2750280[#This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SUM(Tabela2750280[#This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SUM(Tabela2750280[#This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SUM(Tabela1539269[[#All],[Kolumna2]])</f>
        <v>0</v>
      </c>
      <c r="D199" s="78">
        <f>SUM(Tabela1539269[[#All],[Kolumna3]])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SUM(Tabela2851281[#This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SUM(Tabela2851281[#This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SUM(Tabela2851281[#This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SUM(Tabela2851281[#This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SUM(Tabela2851281[#This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SUM(Tabela2851281[#This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SUM(Tabela2851281[#This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SUM(Tabela2851281[#This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SUM(Tabela2851281[#This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SUM(Tabela2851281[#This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SUM(Tabela1640270[[#All],[Kolumna2]])</f>
        <v>0</v>
      </c>
      <c r="D211" s="78">
        <f>SUM(Tabela1640270[[#All],[Kolumna3]])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SUM(Tabela192345275[#This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SUM(Tabela192345275[#This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SUM(Tabela192345275[#This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SUM(Tabela192345275[#This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SUM(Tabela192345275[#This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SUM(Tabela192345275[#This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SUM(Tabela192345275[#This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SUM(Tabela192345275[#This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SUM(Tabela192345275[#This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SUM(Tabela192345275[#This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SUM(Tabela164058282[[#All],[Kolumna2]])</f>
        <v>0</v>
      </c>
      <c r="D223" s="78">
        <f>SUM(Tabela164058282[[#All],[Kolumna3]])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SUM(Tabela19234559283[#This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SUM(Tabela19234559283[#This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SUM(Tabela19234559283[#This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SUM(Tabela19234559283[#This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SUM(Tabela19234559283[#This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SUM(Tabela19234559283[#This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SUM(Tabela19234559283[#This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SUM(Tabela19234559283[#This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SUM(Tabela19234559283[#This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SUM(Tabela19234559283[#This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SUM(Tabela16405860284[[#All],[Kolumna2]])</f>
        <v>0</v>
      </c>
      <c r="D235" s="78">
        <f>SUM(Tabela16405860284[[#All],[Kolumna3]])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SUM(Tabela1923455962286[#This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SUM(Tabela1923455962286[#This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SUM(Tabela1923455962286[#This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SUM(Tabela1923455962286[#This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SUM(Tabela1923455962286[#This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SUM(Tabela1923455962286[#This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SUM(Tabela1923455962286[#This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SUM(Tabela1923455962286[#This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SUM(Tabela1923455962286[#This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SUM(Tabela1923455962286[#This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SUM(Tabela1640586061285[[#All],[Kolumna2]])</f>
        <v>0</v>
      </c>
      <c r="D247" s="78">
        <f>SUM(Tabela1640586061285[[#All],[Kolumna3]])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SUM(Tabela1923455963287[#This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SUM(Tabela1923455963287[#This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SUM(Tabela1923455963287[#This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SUM(Tabela1923455963287[#This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SUM(Tabela1923455963287[#This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SUM(Tabela1923455963287[#This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SUM(Tabela1923455963287[#This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SUM(Tabela1923455963287[#This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SUM(Tabela1923455963287[#This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SUM(Tabela1923455963287[#This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{19960706-C77A-384C-9620-BE56A6605AE2}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{5D729D94-93DE-C247-ACF2-CBD80713CC9B}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{54C5A661-ECB1-5745-86C1-AA26F1258B9E}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{E01BD3DE-227F-C540-85ED-B2B2DF2390EE}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{40A384AF-46D0-794A-9865-C51CFDDD1DFB}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{D9EC1097-E286-4940-9F16-714A71F66FD2}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{C801439D-DBA4-7C4B-8B26-5C27B6940138}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{7DADD561-1737-5D47-B25C-5611E3B88035}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{BB3C192B-A96D-A14C-A7BB-0C8AB1E85E6B}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{EFBD511B-1D15-D145-A52A-AF6901894AB8}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{275FA6E6-781F-2C4F-97BB-66675FC93259}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{5A056553-6800-724F-BDF9-1E28707B68E2}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{CF77B4F2-DD4F-024C-B2CB-4DBB5CFE687E}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{3AE3A68C-1874-404C-8E31-D1C428E648E8}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{9D98B924-F239-644D-A890-5ED3F4069622}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{0ACD3EC9-B42A-AF4F-AB4B-4B03CFEC2DDF}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{82E0E906-9540-304D-8F8B-219EA7E4704E}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{1FEBFCDE-E8CB-4B42-B4AC-976D0C4F55CE}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{30C1D13E-6358-044B-8EE5-D2922A8A1A15}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{AC0E1C7D-B567-694A-9D74-B3ABEBCC4765}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{4D1D64AF-096A-9A46-A50C-56FB7512A359}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{CD42CD7D-8FEA-0C4E-903F-7006BC360F79}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{D54DDBA2-B965-AA48-8E8C-76F72571CD6C}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{81E4750F-E940-0E42-93BF-B44795CF67A5}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{A94A5145-C771-2E45-8FFF-F0B88EA22854}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{EEBB5CF7-E5AB-4A43-B7DF-F85A014DE4B3}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{3F977234-3C42-A443-841B-14C7B4B35FE0}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{1731E0CF-7FF9-584D-8065-9F8128B445FF}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{921BE542-34C8-8B4C-A9BB-8DFB9B972768}</x14:id>
        </ext>
      </extLst>
    </cfRule>
  </conditionalFormatting>
  <conditionalFormatting sqref="I58:AM72">
    <cfRule type="expression" dxfId="3204" priority="17">
      <formula>I$56="DZIŚ"</formula>
    </cfRule>
  </conditionalFormatting>
  <conditionalFormatting sqref="I80:AM89">
    <cfRule type="expression" dxfId="3203" priority="16">
      <formula>I$56="DZIŚ"</formula>
    </cfRule>
  </conditionalFormatting>
  <conditionalFormatting sqref="I2:AM2 I3">
    <cfRule type="expression" dxfId="3202" priority="15">
      <formula>I$56="DZIŚ"</formula>
    </cfRule>
  </conditionalFormatting>
  <conditionalFormatting sqref="I92:AM101">
    <cfRule type="expression" dxfId="3201" priority="14">
      <formula>I$56="DZIŚ"</formula>
    </cfRule>
  </conditionalFormatting>
  <conditionalFormatting sqref="I104:AM113">
    <cfRule type="expression" dxfId="3200" priority="13">
      <formula>I$56="DZIŚ"</formula>
    </cfRule>
  </conditionalFormatting>
  <conditionalFormatting sqref="I116:AM125">
    <cfRule type="expression" dxfId="3199" priority="12">
      <formula>I$56="DZIŚ"</formula>
    </cfRule>
  </conditionalFormatting>
  <conditionalFormatting sqref="I128:AM137">
    <cfRule type="expression" dxfId="3198" priority="11">
      <formula>I$56="DZIŚ"</formula>
    </cfRule>
  </conditionalFormatting>
  <conditionalFormatting sqref="I140:AM149">
    <cfRule type="expression" dxfId="3197" priority="10">
      <formula>I$56="DZIŚ"</formula>
    </cfRule>
  </conditionalFormatting>
  <conditionalFormatting sqref="I152:AM161">
    <cfRule type="expression" dxfId="3196" priority="9">
      <formula>I$56="DZIŚ"</formula>
    </cfRule>
  </conditionalFormatting>
  <conditionalFormatting sqref="I164:AM173">
    <cfRule type="expression" dxfId="3195" priority="8">
      <formula>I$56="DZIŚ"</formula>
    </cfRule>
  </conditionalFormatting>
  <conditionalFormatting sqref="I176:AM185">
    <cfRule type="expression" dxfId="3194" priority="7">
      <formula>I$56="DZIŚ"</formula>
    </cfRule>
  </conditionalFormatting>
  <conditionalFormatting sqref="I188:AM197">
    <cfRule type="expression" dxfId="3193" priority="6">
      <formula>I$56="DZIŚ"</formula>
    </cfRule>
  </conditionalFormatting>
  <conditionalFormatting sqref="I200:AM209">
    <cfRule type="expression" dxfId="3192" priority="5">
      <formula>I$56="DZIŚ"</formula>
    </cfRule>
  </conditionalFormatting>
  <conditionalFormatting sqref="I212:AM221">
    <cfRule type="expression" dxfId="3191" priority="4">
      <formula>I$56="DZIŚ"</formula>
    </cfRule>
  </conditionalFormatting>
  <conditionalFormatting sqref="I224:AM233">
    <cfRule type="expression" dxfId="3190" priority="3">
      <formula>I$56="DZIŚ"</formula>
    </cfRule>
  </conditionalFormatting>
  <conditionalFormatting sqref="I236:AM245">
    <cfRule type="expression" dxfId="3189" priority="2">
      <formula>I$56="DZIŚ"</formula>
    </cfRule>
  </conditionalFormatting>
  <conditionalFormatting sqref="I248:AM257">
    <cfRule type="expression" dxfId="3188" priority="1">
      <formula>I$56="DZIŚ"</formula>
    </cfRule>
  </conditionalFormatting>
  <hyperlinks>
    <hyperlink ref="C5" r:id="rId1" display=" http://budzetdomowywtydzien.pl" xr:uid="{00000000-0004-0000-0A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9960706-C77A-384C-9620-BE56A6605AE2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5D729D94-93DE-C247-ACF2-CBD80713CC9B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4C5A661-ECB1-5745-86C1-AA26F1258B9E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E01BD3DE-227F-C540-85ED-B2B2DF2390EE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40A384AF-46D0-794A-9865-C51CFDDD1DFB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D9EC1097-E286-4940-9F16-714A71F66FD2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C801439D-DBA4-7C4B-8B26-5C27B6940138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DADD561-1737-5D47-B25C-5611E3B88035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B3C192B-A96D-A14C-A7BB-0C8AB1E85E6B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EFBD511B-1D15-D145-A52A-AF6901894AB8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275FA6E6-781F-2C4F-97BB-66675FC93259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5A056553-6800-724F-BDF9-1E28707B68E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CF77B4F2-DD4F-024C-B2CB-4DBB5CFE687E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3AE3A68C-1874-404C-8E31-D1C428E648E8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9D98B924-F239-644D-A890-5ED3F4069622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0ACD3EC9-B42A-AF4F-AB4B-4B03CFEC2DDF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82E0E906-9540-304D-8F8B-219EA7E4704E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1FEBFCDE-E8CB-4B42-B4AC-976D0C4F55CE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30C1D13E-6358-044B-8EE5-D2922A8A1A15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AC0E1C7D-B567-694A-9D74-B3ABEBCC4765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4D1D64AF-096A-9A46-A50C-56FB7512A359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D42CD7D-8FEA-0C4E-903F-7006BC360F79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D54DDBA2-B965-AA48-8E8C-76F72571CD6C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81E4750F-E940-0E42-93BF-B44795CF67A5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A94A5145-C771-2E45-8FFF-F0B88EA2285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EEBB5CF7-E5AB-4A43-B7DF-F85A014DE4B3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3F977234-3C42-A443-841B-14C7B4B35FE0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1731E0CF-7FF9-584D-8065-9F8128B445FF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21BE542-34C8-8B4C-A9BB-8DFB9B97276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44440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"Wrzesień "&amp;'CAŁY ROK'!D2:E2</f>
        <v>Wrzesień 2021</v>
      </c>
      <c r="E2" s="91"/>
      <c r="G2" s="71" t="s">
        <v>207</v>
      </c>
      <c r="I2" s="36" t="str">
        <f>TEXT(G1, "dddd")</f>
        <v>środa</v>
      </c>
      <c r="J2" s="36" t="str">
        <f>TEXT($G$1+I1, "dddd")</f>
        <v>czwartek</v>
      </c>
      <c r="K2" s="36" t="str">
        <f>TEXT($G$1+J1, "dddd")</f>
        <v>piątek</v>
      </c>
      <c r="L2" s="36" t="str">
        <f>TEXT($G$1+K1, "dddd")</f>
        <v>sobota</v>
      </c>
      <c r="M2" s="36" t="str">
        <f t="shared" ref="M2:AM2" si="0">TEXT($G$1+L1, "dddd")</f>
        <v>niedziela</v>
      </c>
      <c r="N2" s="36" t="str">
        <f t="shared" si="0"/>
        <v>poniedziałek</v>
      </c>
      <c r="O2" s="36" t="str">
        <f t="shared" si="0"/>
        <v>wtorek</v>
      </c>
      <c r="P2" s="36" t="str">
        <f t="shared" si="0"/>
        <v>środa</v>
      </c>
      <c r="Q2" s="36" t="str">
        <f t="shared" si="0"/>
        <v>czwartek</v>
      </c>
      <c r="R2" s="36" t="str">
        <f t="shared" si="0"/>
        <v>piątek</v>
      </c>
      <c r="S2" s="36" t="str">
        <f t="shared" si="0"/>
        <v>sobota</v>
      </c>
      <c r="T2" s="36" t="str">
        <f t="shared" si="0"/>
        <v>niedziela</v>
      </c>
      <c r="U2" s="36" t="str">
        <f t="shared" si="0"/>
        <v>poniedziałek</v>
      </c>
      <c r="V2" s="36" t="str">
        <f t="shared" si="0"/>
        <v>wtorek</v>
      </c>
      <c r="W2" s="36" t="str">
        <f t="shared" si="0"/>
        <v>środa</v>
      </c>
      <c r="X2" s="36" t="str">
        <f t="shared" si="0"/>
        <v>czwartek</v>
      </c>
      <c r="Y2" s="36" t="str">
        <f t="shared" si="0"/>
        <v>piątek</v>
      </c>
      <c r="Z2" s="36" t="str">
        <f t="shared" si="0"/>
        <v>sobota</v>
      </c>
      <c r="AA2" s="36" t="str">
        <f t="shared" si="0"/>
        <v>niedziela</v>
      </c>
      <c r="AB2" s="36" t="str">
        <f t="shared" si="0"/>
        <v>poniedziałek</v>
      </c>
      <c r="AC2" s="36" t="str">
        <f t="shared" si="0"/>
        <v>wtorek</v>
      </c>
      <c r="AD2" s="36" t="str">
        <f t="shared" si="0"/>
        <v>środa</v>
      </c>
      <c r="AE2" s="36" t="str">
        <f t="shared" si="0"/>
        <v>czwartek</v>
      </c>
      <c r="AF2" s="36" t="str">
        <f t="shared" si="0"/>
        <v>piątek</v>
      </c>
      <c r="AG2" s="36" t="str">
        <f t="shared" si="0"/>
        <v>sobota</v>
      </c>
      <c r="AH2" s="36" t="str">
        <f t="shared" si="0"/>
        <v>niedziela</v>
      </c>
      <c r="AI2" s="36" t="str">
        <f t="shared" si="0"/>
        <v>poniedziałek</v>
      </c>
      <c r="AJ2" s="36" t="str">
        <f t="shared" si="0"/>
        <v>wtorek</v>
      </c>
      <c r="AK2" s="36" t="str">
        <f t="shared" si="0"/>
        <v>środa</v>
      </c>
      <c r="AL2" s="36" t="str">
        <f t="shared" si="0"/>
        <v>czwartek</v>
      </c>
      <c r="AM2" s="36" t="str">
        <f t="shared" si="0"/>
        <v>piątek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30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30</v>
      </c>
      <c r="C29" s="100"/>
      <c r="D29" s="101"/>
      <c r="E29" s="18">
        <f ca="1">IF(MONTH(G1)&lt;MONTH(TODAY()),1,DAY(TODAY())/DAY(EOMONTH(G1,0)))</f>
        <v>0.23333333333333334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SUM(Przychody9[[#All],[Kolumna2]])</f>
        <v>0</v>
      </c>
      <c r="D57" s="78">
        <f>SUM(Przychody9[[#All],[Kolumna3]])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SUM(Tabela33064320[#This Row])</f>
        <v>0</v>
      </c>
      <c r="E58" s="80">
        <f>Przychody9[[#This Row],[Kolumna3]]-Przychody9[[#This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SUM(Tabela33064320[#This Row])</f>
        <v>0</v>
      </c>
      <c r="E59" s="80">
        <f>Przychody9[[#This Row],[Kolumna3]]-Przychody9[[#This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SUM(Tabela33064320[#This Row])</f>
        <v>0</v>
      </c>
      <c r="E60" s="80">
        <f>Przychody9[[#This Row],[Kolumna3]]-Przychody9[[#This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SUM(Tabela33064320[#This Row])</f>
        <v>0</v>
      </c>
      <c r="E61" s="80">
        <f>Przychody9[[#This Row],[Kolumna3]]-Przychody9[[#This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SUM(Tabela33064320[#This Row])</f>
        <v>0</v>
      </c>
      <c r="E62" s="80">
        <f>Przychody9[[#This Row],[Kolumna3]]-Przychody9[[#This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SUM(Tabela33064320[#This Row])</f>
        <v>0</v>
      </c>
      <c r="E63" s="80">
        <f>Przychody9[[#This Row],[Kolumna3]]-Przychody9[[#This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SUM(Tabela33064320[#This Row])</f>
        <v>0</v>
      </c>
      <c r="E64" s="80">
        <f>Przychody9[[#This Row],[Kolumna3]]-Przychody9[[#This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SUM(Tabela33064320[#This Row])</f>
        <v>0</v>
      </c>
      <c r="E65" s="80">
        <f>Przychody9[[#This Row],[Kolumna3]]-Przychody9[[#This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SUM(Tabela33064320[#This Row])</f>
        <v>0</v>
      </c>
      <c r="E66" s="80">
        <f>Przychody9[[#This Row],[Kolumna3]]-Przychody9[[#This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SUM(Tabela33064320[#This Row])</f>
        <v>0</v>
      </c>
      <c r="E67" s="80">
        <f>Przychody9[[#This Row],[Kolumna3]]-Przychody9[[#This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SUM(Tabela33064320[#This Row])</f>
        <v>0</v>
      </c>
      <c r="E68" s="80">
        <f>Przychody9[[#This Row],[Kolumna3]]-Przychody9[[#This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SUM(Tabela33064320[#This Row])</f>
        <v>0</v>
      </c>
      <c r="E69" s="80">
        <f>Przychody9[[#This Row],[Kolumna3]]-Przychody9[[#This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SUM(Tabela33064320[#This Row])</f>
        <v>0</v>
      </c>
      <c r="E70" s="80">
        <f>Przychody9[[#This Row],[Kolumna3]]-Przychody9[[#This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SUM(Tabela33064320[#This Row])</f>
        <v>0</v>
      </c>
      <c r="E71" s="80">
        <f>Przychody9[[#This Row],[Kolumna3]]-Przychody9[[#This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SUM(Tabela33064320[#This Row])</f>
        <v>0</v>
      </c>
      <c r="E72" s="80">
        <f>Przychody9[[#This Row],[Kolumna3]]-Przychody9[[#This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SUM(Jedzenie2289[[#All],[0]])</f>
        <v>0</v>
      </c>
      <c r="D79" s="78">
        <f>SUM(Jedzenie2289[[#All],[02]])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SUM(Tabela330292[#This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SUM(Tabela330292[#This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SUM(Tabela330292[#This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SUM(Tabela330292[#This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SUM(Tabela330292[#This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SUM(Tabela330292[#This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SUM(Tabela330292[#This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SUM(Tabela330292[#This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SUM(Tabela330292[#This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SUM(Tabela330292[#This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SUM(Tabela431293[[#All],[Kolumna2]])</f>
        <v>0</v>
      </c>
      <c r="D91" s="78">
        <f>SUM(Tabela431293[[#All],[Kolumna3]])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SUM(Tabela1841303[#This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SUM(Tabela1841303[#This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SUM(Tabela1841303[#This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SUM(Tabela1841303[#This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SUM(Tabela1841303[#This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SUM(Tabela1841303[#This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SUM(Tabela1841303[#This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SUM(Tabela1841303[#This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SUM(Tabela1841303[#This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SUM(Tabela1841303[#This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SUM(Transport3290[[#All],[Kolumna2]])</f>
        <v>0</v>
      </c>
      <c r="D103" s="78">
        <f>SUM(Transport3290[[#All],[Kolumna3]])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SUM(Tabela1942304[#This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SUM(Tabela1942304[#This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SUM(Tabela1942304[#This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SUM(Tabela1942304[#This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SUM(Tabela1942304[#This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SUM(Tabela1942304[#This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SUM(Tabela1942304[#This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SUM(Tabela1942304[#This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SUM(Tabela1942304[#This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SUM(Tabela1942304[#This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SUM(Tabela832294[[#All],[Kolumna2]])</f>
        <v>0</v>
      </c>
      <c r="D115" s="78">
        <f>SUM(Tabela832294[[#All],[Kolumna3]])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SUM(Tabela192143305[#This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SUM(Tabela192143305[#This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SUM(Tabela192143305[#This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SUM(Tabela192143305[#This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SUM(Tabela192143305[#This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SUM(Tabela192143305[#This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SUM(Tabela192143305[#This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SUM(Tabela192143305[#This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SUM(Tabela192143305[#This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SUM(Tabela192143305[#This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SUM(Tabela933295[[#All],[Kolumna2]])</f>
        <v>0</v>
      </c>
      <c r="D127" s="78">
        <f>SUM(Tabela933295[[#All],[Kolumna3]])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SUM(Tabela19212547309[#This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SUM(Tabela19212547309[#This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SUM(Tabela19212547309[#This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SUM(Tabela19212547309[#This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SUM(Tabela19212547309[#This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SUM(Tabela19212547309[#This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SUM(Tabela19212547309[#This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SUM(Tabela19212547309[#This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SUM(Tabela19212547309[#This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SUM(Tabela19212547309[#This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SUM(Tabela1034296[[#All],[Kolumna2]])</f>
        <v>0</v>
      </c>
      <c r="D139" s="78">
        <f>SUM(Tabela1034296[[#All],[Kolumna3]])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SUM(Tabela19212446308[#This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SUM(Tabela19212446308[#This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SUM(Tabela19212446308[#This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SUM(Tabela19212446308[#This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SUM(Tabela19212446308[#This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SUM(Tabela19212446308[#This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SUM(Tabela19212446308[#This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SUM(Tabela19212446308[#This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SUM(Tabela19212446308[#This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SUM(Tabela19212446308[#This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SUM(Tabela1135297[[#All],[Kolumna2]])</f>
        <v>0</v>
      </c>
      <c r="D151" s="78">
        <f>SUM(Tabela1135297[[#All],[Kolumna3]])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SUM(Tabela192244306[#This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SUM(Tabela192244306[#This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SUM(Tabela192244306[#This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SUM(Tabela192244306[#This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SUM(Tabela192244306[#This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SUM(Tabela192244306[#This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SUM(Tabela192244306[#This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SUM(Tabela192244306[#This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SUM(Tabela192244306[#This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SUM(Tabela192244306[#This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SUM(Tabela1236298[[#All],[Kolumna2]])</f>
        <v>0</v>
      </c>
      <c r="D163" s="78">
        <f>SUM(Tabela1236298[[#All],[Kolumna3]])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SUM(Tabela2548310[#This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SUM(Tabela2548310[#This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SUM(Tabela2548310[#This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SUM(Tabela2548310[#This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SUM(Tabela2548310[#This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SUM(Tabela2548310[#This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SUM(Tabela2548310[#This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SUM(Tabela2548310[#This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SUM(Tabela2548310[#This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SUM(Tabela2548310[#This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SUM(Tabela1337299[[#All],[Kolumna2]])</f>
        <v>0</v>
      </c>
      <c r="D175" s="78">
        <f>SUM(Tabela1337299[[#All],[Kolumna3]])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SUM(Tabela2649311[#This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SUM(Tabela2649311[#This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SUM(Tabela2649311[#This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SUM(Tabela2649311[#This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SUM(Tabela2649311[#This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SUM(Tabela2649311[#This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SUM(Tabela2649311[#This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SUM(Tabela2649311[#This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SUM(Tabela2649311[#This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SUM(Tabela2649311[#This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SUM(Tabela1438300[[#All],[Kolumna2]])</f>
        <v>0</v>
      </c>
      <c r="D187" s="78">
        <f>SUM(Tabela1438300[[#All],[Kolumna3]])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SUM(Tabela2750312[#This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SUM(Tabela2750312[#This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SUM(Tabela2750312[#This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SUM(Tabela2750312[#This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SUM(Tabela2750312[#This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SUM(Tabela2750312[#This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SUM(Tabela2750312[#This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SUM(Tabela2750312[#This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SUM(Tabela2750312[#This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SUM(Tabela2750312[#This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SUM(Tabela1539301[[#All],[Kolumna2]])</f>
        <v>0</v>
      </c>
      <c r="D199" s="78">
        <f>SUM(Tabela1539301[[#All],[Kolumna3]])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SUM(Tabela2851313[#This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SUM(Tabela2851313[#This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SUM(Tabela2851313[#This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SUM(Tabela2851313[#This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SUM(Tabela2851313[#This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SUM(Tabela2851313[#This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SUM(Tabela2851313[#This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SUM(Tabela2851313[#This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SUM(Tabela2851313[#This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SUM(Tabela2851313[#This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SUM(Tabela1640302[[#All],[Kolumna2]])</f>
        <v>0</v>
      </c>
      <c r="D211" s="78">
        <f>SUM(Tabela1640302[[#All],[Kolumna3]])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SUM(Tabela192345307[#This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SUM(Tabela192345307[#This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SUM(Tabela192345307[#This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SUM(Tabela192345307[#This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SUM(Tabela192345307[#This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SUM(Tabela192345307[#This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SUM(Tabela192345307[#This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SUM(Tabela192345307[#This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SUM(Tabela192345307[#This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SUM(Tabela192345307[#This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SUM(Tabela164058314[[#All],[Kolumna2]])</f>
        <v>0</v>
      </c>
      <c r="D223" s="78">
        <f>SUM(Tabela164058314[[#All],[Kolumna3]])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SUM(Tabela19234559315[#This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SUM(Tabela19234559315[#This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SUM(Tabela19234559315[#This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SUM(Tabela19234559315[#This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SUM(Tabela19234559315[#This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SUM(Tabela19234559315[#This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SUM(Tabela19234559315[#This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SUM(Tabela19234559315[#This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SUM(Tabela19234559315[#This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SUM(Tabela19234559315[#This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SUM(Tabela16405860316[[#All],[Kolumna2]])</f>
        <v>0</v>
      </c>
      <c r="D235" s="78">
        <f>SUM(Tabela16405860316[[#All],[Kolumna3]])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SUM(Tabela1923455962318[#This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SUM(Tabela1923455962318[#This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SUM(Tabela1923455962318[#This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SUM(Tabela1923455962318[#This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SUM(Tabela1923455962318[#This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SUM(Tabela1923455962318[#This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SUM(Tabela1923455962318[#This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SUM(Tabela1923455962318[#This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SUM(Tabela1923455962318[#This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SUM(Tabela1923455962318[#This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SUM(Tabela1640586061317[[#All],[Kolumna2]])</f>
        <v>0</v>
      </c>
      <c r="D247" s="78">
        <f>SUM(Tabela1640586061317[[#All],[Kolumna3]])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SUM(Tabela1923455963319[#This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SUM(Tabela1923455963319[#This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SUM(Tabela1923455963319[#This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SUM(Tabela1923455963319[#This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SUM(Tabela1923455963319[#This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SUM(Tabela1923455963319[#This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SUM(Tabela1923455963319[#This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SUM(Tabela1923455963319[#This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SUM(Tabela1923455963319[#This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SUM(Tabela1923455963319[#This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{408D1134-D290-2A46-9A76-70724F298785}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{9719A36D-1593-5644-9224-D43B6549576D}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{160890FB-9E8F-C845-881D-436774EB3CB6}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{EAE69636-5B9B-C24B-92CB-19BC388FF80B}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{3DFCAF2C-3CA6-5C4E-889F-332740CE1036}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{FDAA14F6-F494-1D40-8599-A2BAC116BC3D}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{774AF24A-BFDF-A849-BBC6-FB8C099F7CB2}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{CA8B9D42-E8EB-FB4C-977F-D946B2086A4A}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{AB151C24-E1E4-6C49-BBAE-94A720731E3A}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{4C6706B9-4F54-F643-90C3-B492524F78F4}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{59E3B59C-545C-B441-9EB1-34008223B7A0}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{C7D0F647-6EF6-3D41-8AB9-19F59F46D6F5}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{94C75EF6-5618-6A4B-B9C4-9BFFF55746C8}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{7B8FD98C-1B8C-5748-B248-EC602E8A11CA}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{09551457-9DE4-6D4A-B312-61C959025461}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{8DB80872-1F70-0646-AC57-A3D8239BA5FD}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{C7E17E5D-64E9-7D4D-8121-102189D48174}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{253217F2-8F0B-A54E-9E00-CFC2830D3328}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{E1268EC2-C5E2-8D46-B01E-01606D29ECF7}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{F2B76873-BE9F-A841-8311-D5D6511FA1D6}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{EA2537A6-BE9E-0C46-A09E-CAB6F49675A2}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{E7123D34-1C85-A149-9096-2C8C145749FB}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{08B66549-1BB6-E24D-B057-BDDFDCAB70FD}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{54316FE0-610A-AE49-B1EE-33FD2C35D975}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{471F3789-F158-784D-9D32-AEF5E5F01BA0}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{AB3D99BA-079C-CB4C-972B-659DF0FDC49E}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{C41FD0BE-ED54-E34E-8C2A-6974DCA034FD}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{6F7E5872-6475-2D46-99BF-840458FF3C78}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{816FAA4A-0B38-B94F-B894-BEE8BD4707C0}</x14:id>
        </ext>
      </extLst>
    </cfRule>
  </conditionalFormatting>
  <conditionalFormatting sqref="I58:AM72">
    <cfRule type="expression" dxfId="2563" priority="17">
      <formula>I$56="DZIŚ"</formula>
    </cfRule>
  </conditionalFormatting>
  <conditionalFormatting sqref="I80:AM89">
    <cfRule type="expression" dxfId="2562" priority="16">
      <formula>I$56="DZIŚ"</formula>
    </cfRule>
  </conditionalFormatting>
  <conditionalFormatting sqref="I2:AM2 I3">
    <cfRule type="expression" dxfId="2561" priority="15">
      <formula>I$56="DZIŚ"</formula>
    </cfRule>
  </conditionalFormatting>
  <conditionalFormatting sqref="I92:AM101">
    <cfRule type="expression" dxfId="2560" priority="14">
      <formula>I$56="DZIŚ"</formula>
    </cfRule>
  </conditionalFormatting>
  <conditionalFormatting sqref="I104:AM113">
    <cfRule type="expression" dxfId="2559" priority="13">
      <formula>I$56="DZIŚ"</formula>
    </cfRule>
  </conditionalFormatting>
  <conditionalFormatting sqref="I116:AM125">
    <cfRule type="expression" dxfId="2558" priority="12">
      <formula>I$56="DZIŚ"</formula>
    </cfRule>
  </conditionalFormatting>
  <conditionalFormatting sqref="I128:AM137">
    <cfRule type="expression" dxfId="2557" priority="11">
      <formula>I$56="DZIŚ"</formula>
    </cfRule>
  </conditionalFormatting>
  <conditionalFormatting sqref="I140:AM149">
    <cfRule type="expression" dxfId="2556" priority="10">
      <formula>I$56="DZIŚ"</formula>
    </cfRule>
  </conditionalFormatting>
  <conditionalFormatting sqref="I152:AM161">
    <cfRule type="expression" dxfId="2555" priority="9">
      <formula>I$56="DZIŚ"</formula>
    </cfRule>
  </conditionalFormatting>
  <conditionalFormatting sqref="I164:AM173">
    <cfRule type="expression" dxfId="2554" priority="8">
      <formula>I$56="DZIŚ"</formula>
    </cfRule>
  </conditionalFormatting>
  <conditionalFormatting sqref="I176:AM185">
    <cfRule type="expression" dxfId="2553" priority="7">
      <formula>I$56="DZIŚ"</formula>
    </cfRule>
  </conditionalFormatting>
  <conditionalFormatting sqref="I188:AM197">
    <cfRule type="expression" dxfId="2552" priority="6">
      <formula>I$56="DZIŚ"</formula>
    </cfRule>
  </conditionalFormatting>
  <conditionalFormatting sqref="I200:AM209">
    <cfRule type="expression" dxfId="2551" priority="5">
      <formula>I$56="DZIŚ"</formula>
    </cfRule>
  </conditionalFormatting>
  <conditionalFormatting sqref="I212:AM221">
    <cfRule type="expression" dxfId="2550" priority="4">
      <formula>I$56="DZIŚ"</formula>
    </cfRule>
  </conditionalFormatting>
  <conditionalFormatting sqref="I224:AM233">
    <cfRule type="expression" dxfId="2549" priority="3">
      <formula>I$56="DZIŚ"</formula>
    </cfRule>
  </conditionalFormatting>
  <conditionalFormatting sqref="I236:AM245">
    <cfRule type="expression" dxfId="2548" priority="2">
      <formula>I$56="DZIŚ"</formula>
    </cfRule>
  </conditionalFormatting>
  <conditionalFormatting sqref="I248:AM257">
    <cfRule type="expression" dxfId="2547" priority="1">
      <formula>I$56="DZIŚ"</formula>
    </cfRule>
  </conditionalFormatting>
  <hyperlinks>
    <hyperlink ref="C5" r:id="rId1" display=" http://budzetdomowywtydzien.pl" xr:uid="{00000000-0004-0000-0B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08D1134-D290-2A46-9A76-70724F29878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9719A36D-1593-5644-9224-D43B6549576D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160890FB-9E8F-C845-881D-436774EB3CB6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EAE69636-5B9B-C24B-92CB-19BC388FF80B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3DFCAF2C-3CA6-5C4E-889F-332740CE1036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FDAA14F6-F494-1D40-8599-A2BAC116BC3D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774AF24A-BFDF-A849-BBC6-FB8C099F7CB2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A8B9D42-E8EB-FB4C-977F-D946B2086A4A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AB151C24-E1E4-6C49-BBAE-94A720731E3A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C6706B9-4F54-F643-90C3-B492524F78F4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59E3B59C-545C-B441-9EB1-34008223B7A0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C7D0F647-6EF6-3D41-8AB9-19F59F46D6F5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94C75EF6-5618-6A4B-B9C4-9BFFF55746C8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7B8FD98C-1B8C-5748-B248-EC602E8A11CA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9551457-9DE4-6D4A-B312-61C959025461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8DB80872-1F70-0646-AC57-A3D8239BA5F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C7E17E5D-64E9-7D4D-8121-102189D48174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253217F2-8F0B-A54E-9E00-CFC2830D3328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1268EC2-C5E2-8D46-B01E-01606D29ECF7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F2B76873-BE9F-A841-8311-D5D6511FA1D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EA2537A6-BE9E-0C46-A09E-CAB6F49675A2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E7123D34-1C85-A149-9096-2C8C145749FB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8B66549-1BB6-E24D-B057-BDDFDCAB70FD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54316FE0-610A-AE49-B1EE-33FD2C35D975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71F3789-F158-784D-9D32-AEF5E5F01BA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AB3D99BA-079C-CB4C-972B-659DF0FDC49E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C41FD0BE-ED54-E34E-8C2A-6974DCA034FD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6F7E5872-6475-2D46-99BF-840458FF3C78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16FAA4A-0B38-B94F-B894-BEE8BD4707C0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44470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"Październik "&amp;'CAŁY ROK'!D2:E2</f>
        <v>Październik 2021</v>
      </c>
      <c r="E2" s="91"/>
      <c r="G2" s="71" t="s">
        <v>207</v>
      </c>
      <c r="I2" s="36" t="str">
        <f>TEXT(G1, "dddd")</f>
        <v>piątek</v>
      </c>
      <c r="J2" s="36" t="str">
        <f>TEXT($G$1+I1, "dddd")</f>
        <v>sobota</v>
      </c>
      <c r="K2" s="36" t="str">
        <f>TEXT($G$1+J1, "dddd")</f>
        <v>niedziela</v>
      </c>
      <c r="L2" s="36" t="str">
        <f>TEXT($G$1+K1, "dddd")</f>
        <v>poniedziałek</v>
      </c>
      <c r="M2" s="36" t="str">
        <f t="shared" ref="M2:AM2" si="0">TEXT($G$1+L1, "dddd")</f>
        <v>wtorek</v>
      </c>
      <c r="N2" s="36" t="str">
        <f t="shared" si="0"/>
        <v>środa</v>
      </c>
      <c r="O2" s="36" t="str">
        <f t="shared" si="0"/>
        <v>czwartek</v>
      </c>
      <c r="P2" s="36" t="str">
        <f t="shared" si="0"/>
        <v>piątek</v>
      </c>
      <c r="Q2" s="36" t="str">
        <f t="shared" si="0"/>
        <v>sobota</v>
      </c>
      <c r="R2" s="36" t="str">
        <f t="shared" si="0"/>
        <v>niedziela</v>
      </c>
      <c r="S2" s="36" t="str">
        <f t="shared" si="0"/>
        <v>poniedziałek</v>
      </c>
      <c r="T2" s="36" t="str">
        <f t="shared" si="0"/>
        <v>wtorek</v>
      </c>
      <c r="U2" s="36" t="str">
        <f t="shared" si="0"/>
        <v>środa</v>
      </c>
      <c r="V2" s="36" t="str">
        <f t="shared" si="0"/>
        <v>czwartek</v>
      </c>
      <c r="W2" s="36" t="str">
        <f t="shared" si="0"/>
        <v>piątek</v>
      </c>
      <c r="X2" s="36" t="str">
        <f t="shared" si="0"/>
        <v>sobota</v>
      </c>
      <c r="Y2" s="36" t="str">
        <f t="shared" si="0"/>
        <v>niedziela</v>
      </c>
      <c r="Z2" s="36" t="str">
        <f t="shared" si="0"/>
        <v>poniedziałek</v>
      </c>
      <c r="AA2" s="36" t="str">
        <f t="shared" si="0"/>
        <v>wtorek</v>
      </c>
      <c r="AB2" s="36" t="str">
        <f t="shared" si="0"/>
        <v>środa</v>
      </c>
      <c r="AC2" s="36" t="str">
        <f t="shared" si="0"/>
        <v>czwartek</v>
      </c>
      <c r="AD2" s="36" t="str">
        <f t="shared" si="0"/>
        <v>piątek</v>
      </c>
      <c r="AE2" s="36" t="str">
        <f t="shared" si="0"/>
        <v>sobota</v>
      </c>
      <c r="AF2" s="36" t="str">
        <f t="shared" si="0"/>
        <v>niedziela</v>
      </c>
      <c r="AG2" s="36" t="str">
        <f t="shared" si="0"/>
        <v>poniedziałek</v>
      </c>
      <c r="AH2" s="36" t="str">
        <f t="shared" si="0"/>
        <v>wtorek</v>
      </c>
      <c r="AI2" s="36" t="str">
        <f t="shared" si="0"/>
        <v>środa</v>
      </c>
      <c r="AJ2" s="36" t="str">
        <f t="shared" si="0"/>
        <v>czwartek</v>
      </c>
      <c r="AK2" s="36" t="str">
        <f t="shared" si="0"/>
        <v>piątek</v>
      </c>
      <c r="AL2" s="36" t="str">
        <f t="shared" si="0"/>
        <v>sobota</v>
      </c>
      <c r="AM2" s="36" t="str">
        <f t="shared" si="0"/>
        <v>niedziela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31</v>
      </c>
      <c r="C29" s="100"/>
      <c r="D29" s="101"/>
      <c r="E29" s="18">
        <f ca="1">IF(MONTH(G1)&lt;MONTH(TODAY()),1,DAY(TODAY())/DAY(EOMONTH(G1,0)))</f>
        <v>0.22580645161290322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SUM(Przychody10[[#All],[Kolumna2]])</f>
        <v>0</v>
      </c>
      <c r="D57" s="78">
        <f>SUM(Przychody10[[#All],[Kolumna3]])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SUM(Tabela33064355[#This Row])</f>
        <v>0</v>
      </c>
      <c r="E58" s="80">
        <f>Przychody10[[#This Row],[Kolumna3]]-Przychody10[[#This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SUM(Tabela33064355[#This Row])</f>
        <v>0</v>
      </c>
      <c r="E59" s="80">
        <f>Przychody10[[#This Row],[Kolumna3]]-Przychody10[[#This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SUM(Tabela33064355[#This Row])</f>
        <v>0</v>
      </c>
      <c r="E60" s="80">
        <f>Przychody10[[#This Row],[Kolumna3]]-Przychody10[[#This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SUM(Tabela33064355[#This Row])</f>
        <v>0</v>
      </c>
      <c r="E61" s="80">
        <f>Przychody10[[#This Row],[Kolumna3]]-Przychody10[[#This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SUM(Tabela33064355[#This Row])</f>
        <v>0</v>
      </c>
      <c r="E62" s="80">
        <f>Przychody10[[#This Row],[Kolumna3]]-Przychody10[[#This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SUM(Tabela33064355[#This Row])</f>
        <v>0</v>
      </c>
      <c r="E63" s="80">
        <f>Przychody10[[#This Row],[Kolumna3]]-Przychody10[[#This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SUM(Tabela33064355[#This Row])</f>
        <v>0</v>
      </c>
      <c r="E64" s="80">
        <f>Przychody10[[#This Row],[Kolumna3]]-Przychody10[[#This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SUM(Tabela33064355[#This Row])</f>
        <v>0</v>
      </c>
      <c r="E65" s="80">
        <f>Przychody10[[#This Row],[Kolumna3]]-Przychody10[[#This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SUM(Tabela33064355[#This Row])</f>
        <v>0</v>
      </c>
      <c r="E66" s="80">
        <f>Przychody10[[#This Row],[Kolumna3]]-Przychody10[[#This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SUM(Tabela33064355[#This Row])</f>
        <v>0</v>
      </c>
      <c r="E67" s="80">
        <f>Przychody10[[#This Row],[Kolumna3]]-Przychody10[[#This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SUM(Tabela33064355[#This Row])</f>
        <v>0</v>
      </c>
      <c r="E68" s="80">
        <f>Przychody10[[#This Row],[Kolumna3]]-Przychody10[[#This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SUM(Tabela33064355[#This Row])</f>
        <v>0</v>
      </c>
      <c r="E69" s="80">
        <f>Przychody10[[#This Row],[Kolumna3]]-Przychody10[[#This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SUM(Tabela33064355[#This Row])</f>
        <v>0</v>
      </c>
      <c r="E70" s="80">
        <f>Przychody10[[#This Row],[Kolumna3]]-Przychody10[[#This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SUM(Tabela33064355[#This Row])</f>
        <v>0</v>
      </c>
      <c r="E71" s="80">
        <f>Przychody10[[#This Row],[Kolumna3]]-Przychody10[[#This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SUM(Tabela33064355[#This Row])</f>
        <v>0</v>
      </c>
      <c r="E72" s="80">
        <f>Przychody10[[#This Row],[Kolumna3]]-Przychody10[[#This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SUM(Jedzenie2321[[#All],[0]])</f>
        <v>0</v>
      </c>
      <c r="D79" s="78">
        <f>SUM(Jedzenie2321[[#All],[02]])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SUM(Tabela330324[#This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SUM(Tabela330324[#This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SUM(Tabela330324[#This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SUM(Tabela330324[#This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SUM(Tabela330324[#This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SUM(Tabela330324[#This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SUM(Tabela330324[#This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SUM(Tabela330324[#This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SUM(Tabela330324[#This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SUM(Tabela330324[#This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SUM(Tabela431325[[#All],[Kolumna2]])</f>
        <v>0</v>
      </c>
      <c r="D91" s="78">
        <f>SUM(Tabela431325[[#All],[Kolumna3]])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SUM(Tabela1841335[#This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SUM(Tabela1841335[#This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SUM(Tabela1841335[#This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SUM(Tabela1841335[#This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SUM(Tabela1841335[#This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SUM(Tabela1841335[#This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SUM(Tabela1841335[#This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SUM(Tabela1841335[#This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SUM(Tabela1841335[#This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SUM(Tabela1841335[#This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SUM(Transport3322[[#All],[Kolumna2]])</f>
        <v>0</v>
      </c>
      <c r="D103" s="78">
        <f>SUM(Transport3322[[#All],[Kolumna3]])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SUM(Tabela1942336[#This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SUM(Tabela1942336[#This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SUM(Tabela1942336[#This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SUM(Tabela1942336[#This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SUM(Tabela1942336[#This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SUM(Tabela1942336[#This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SUM(Tabela1942336[#This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SUM(Tabela1942336[#This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SUM(Tabela1942336[#This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SUM(Tabela1942336[#This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SUM(Tabela832326[[#All],[Kolumna2]])</f>
        <v>0</v>
      </c>
      <c r="D115" s="78">
        <f>SUM(Tabela832326[[#All],[Kolumna3]])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SUM(Tabela192143337[#This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SUM(Tabela192143337[#This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SUM(Tabela192143337[#This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SUM(Tabela192143337[#This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SUM(Tabela192143337[#This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SUM(Tabela192143337[#This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SUM(Tabela192143337[#This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SUM(Tabela192143337[#This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SUM(Tabela192143337[#This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SUM(Tabela192143337[#This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SUM(Tabela933327[[#All],[Kolumna2]])</f>
        <v>0</v>
      </c>
      <c r="D127" s="78">
        <f>SUM(Tabela933327[[#All],[Kolumna3]])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SUM(Tabela19212547341[#This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SUM(Tabela19212547341[#This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SUM(Tabela19212547341[#This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SUM(Tabela19212547341[#This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SUM(Tabela19212547341[#This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SUM(Tabela19212547341[#This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SUM(Tabela19212547341[#This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SUM(Tabela19212547341[#This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SUM(Tabela19212547341[#This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SUM(Tabela19212547341[#This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SUM(Tabela1034328[[#All],[Kolumna2]])</f>
        <v>0</v>
      </c>
      <c r="D139" s="78">
        <f>SUM(Tabela1034328[[#All],[Kolumna3]])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SUM(Tabela19212446340[#This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SUM(Tabela19212446340[#This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SUM(Tabela19212446340[#This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SUM(Tabela19212446340[#This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SUM(Tabela19212446340[#This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SUM(Tabela19212446340[#This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SUM(Tabela19212446340[#This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SUM(Tabela19212446340[#This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SUM(Tabela19212446340[#This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SUM(Tabela19212446340[#This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SUM(Tabela1135329[[#All],[Kolumna2]])</f>
        <v>0</v>
      </c>
      <c r="D151" s="78">
        <f>SUM(Tabela1135329[[#All],[Kolumna3]])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SUM(Tabela192244338[#This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SUM(Tabela192244338[#This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SUM(Tabela192244338[#This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SUM(Tabela192244338[#This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SUM(Tabela192244338[#This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SUM(Tabela192244338[#This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SUM(Tabela192244338[#This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SUM(Tabela192244338[#This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SUM(Tabela192244338[#This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SUM(Tabela192244338[#This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SUM(Tabela1236330[[#All],[Kolumna2]])</f>
        <v>0</v>
      </c>
      <c r="D163" s="78">
        <f>SUM(Tabela1236330[[#All],[Kolumna3]])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SUM(Tabela2548342[#This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SUM(Tabela2548342[#This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SUM(Tabela2548342[#This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SUM(Tabela2548342[#This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SUM(Tabela2548342[#This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SUM(Tabela2548342[#This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SUM(Tabela2548342[#This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SUM(Tabela2548342[#This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SUM(Tabela2548342[#This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SUM(Tabela2548342[#This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SUM(Tabela1337331[[#All],[Kolumna2]])</f>
        <v>0</v>
      </c>
      <c r="D175" s="78">
        <f>SUM(Tabela1337331[[#All],[Kolumna3]])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SUM(Tabela2649343[#This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SUM(Tabela2649343[#This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SUM(Tabela2649343[#This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SUM(Tabela2649343[#This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SUM(Tabela2649343[#This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SUM(Tabela2649343[#This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SUM(Tabela2649343[#This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SUM(Tabela2649343[#This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SUM(Tabela2649343[#This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SUM(Tabela2649343[#This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SUM(Tabela1438332[[#All],[Kolumna2]])</f>
        <v>0</v>
      </c>
      <c r="D187" s="78">
        <f>SUM(Tabela1438332[[#All],[Kolumna3]])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SUM(Tabela2750344[#This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SUM(Tabela2750344[#This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SUM(Tabela2750344[#This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SUM(Tabela2750344[#This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SUM(Tabela2750344[#This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SUM(Tabela2750344[#This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SUM(Tabela2750344[#This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SUM(Tabela2750344[#This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SUM(Tabela2750344[#This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SUM(Tabela2750344[#This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SUM(Tabela1539333[[#All],[Kolumna2]])</f>
        <v>0</v>
      </c>
      <c r="D199" s="78">
        <f>SUM(Tabela1539333[[#All],[Kolumna3]])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SUM(Tabela2851345[#This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SUM(Tabela2851345[#This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SUM(Tabela2851345[#This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SUM(Tabela2851345[#This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SUM(Tabela2851345[#This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SUM(Tabela2851345[#This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SUM(Tabela2851345[#This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SUM(Tabela2851345[#This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SUM(Tabela2851345[#This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SUM(Tabela2851345[#This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SUM(Tabela1640334[[#All],[Kolumna2]])</f>
        <v>0</v>
      </c>
      <c r="D211" s="78">
        <f>SUM(Tabela1640334[[#All],[Kolumna3]])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SUM(Tabela192345339[#This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SUM(Tabela192345339[#This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SUM(Tabela192345339[#This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SUM(Tabela192345339[#This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SUM(Tabela192345339[#This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SUM(Tabela192345339[#This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SUM(Tabela192345339[#This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SUM(Tabela192345339[#This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SUM(Tabela192345339[#This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SUM(Tabela192345339[#This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SUM(Tabela164058346[[#All],[Kolumna2]])</f>
        <v>0</v>
      </c>
      <c r="D223" s="78">
        <f>SUM(Tabela164058346[[#All],[Kolumna3]])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SUM(Tabela19234559347[#This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SUM(Tabela19234559347[#This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SUM(Tabela19234559347[#This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SUM(Tabela19234559347[#This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SUM(Tabela19234559347[#This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SUM(Tabela19234559347[#This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SUM(Tabela19234559347[#This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SUM(Tabela19234559347[#This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SUM(Tabela19234559347[#This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SUM(Tabela19234559347[#This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SUM(Tabela16405860348[[#All],[Kolumna2]])</f>
        <v>0</v>
      </c>
      <c r="D235" s="78">
        <f>SUM(Tabela16405860348[[#All],[Kolumna3]])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SUM(Tabela1923455962350[#This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SUM(Tabela1923455962350[#This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SUM(Tabela1923455962350[#This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SUM(Tabela1923455962350[#This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SUM(Tabela1923455962350[#This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SUM(Tabela1923455962350[#This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SUM(Tabela1923455962350[#This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SUM(Tabela1923455962350[#This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SUM(Tabela1923455962350[#This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SUM(Tabela1923455962350[#This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SUM(Tabela1640586061349[[#All],[Kolumna2]])</f>
        <v>0</v>
      </c>
      <c r="D247" s="78">
        <f>SUM(Tabela1640586061349[[#All],[Kolumna3]])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SUM(Tabela1923455963351[#This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SUM(Tabela1923455963351[#This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SUM(Tabela1923455963351[#This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SUM(Tabela1923455963351[#This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SUM(Tabela1923455963351[#This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SUM(Tabela1923455963351[#This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SUM(Tabela1923455963351[#This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SUM(Tabela1923455963351[#This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SUM(Tabela1923455963351[#This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SUM(Tabela1923455963351[#This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{110656C9-952A-FC4A-96F7-D397DB369EBE}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{60A6CB67-8652-7645-B9CD-1CCCCBD4C175}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{2A38798E-7509-0148-BBEB-96AA1A9B6856}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{DE3ECD41-1A51-0440-8F73-84C84A78E1F7}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{96B4BECA-889B-244D-94D9-8F26BE489E78}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{BC1DF566-7A88-3541-84FA-EB1E30B21C0B}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{9DA0DA1E-F076-024E-BD57-FBCD091E2FBC}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{603303C4-2067-2A47-8B4F-212B09F4C659}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{13309F81-627A-D345-802B-A0F4BC771E93}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{EF88421C-4946-6649-8F73-B92F3D807034}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{FA6C1B52-79BD-2747-8F31-BCFBA84BB04D}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{B69F1415-916E-C545-B5F9-C97036F267EE}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{DED9C32B-5CC5-4341-87B0-A056112C8F0A}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{48092C26-55CF-054E-B988-18BBADE78702}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{06930121-C2C2-9F40-8DC8-68F3FF10A2FF}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{419723CD-3C38-BD4C-91F0-639731BF994C}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{FAE86930-B1E9-4545-A3AF-139FC780719B}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{6D354CDE-9F14-3B4D-ABA4-7F33A5D27EE1}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{F1E53004-E4BB-BC46-8706-9A797CFB9C08}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{4A10C7D9-911E-CB4B-AF4A-0902185792E9}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{8B97D05A-0D49-D34E-8FA7-1CA85AB77EA7}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{07A44391-374F-C844-A8B2-3F62A6539DE7}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{113369F5-7BC3-AE47-8C84-0A9A9EC0A7C7}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{5A4E9E19-6727-BC46-A865-6B4C04F93720}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{6AF10133-CBAF-1D45-A98E-EEBA1E45003D}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{2B3F9028-C79A-414C-810F-9C9D635150D1}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{BD8C9CD1-F7AF-AC4D-84CA-9A3B5DC88D99}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{7F0C833C-4BC6-B44B-9EDC-D8F58BF65888}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{4BBEA944-A978-AA40-AF47-3425AC790D92}</x14:id>
        </ext>
      </extLst>
    </cfRule>
  </conditionalFormatting>
  <conditionalFormatting sqref="I58:AM72">
    <cfRule type="expression" dxfId="1922" priority="17">
      <formula>I$56="DZIŚ"</formula>
    </cfRule>
  </conditionalFormatting>
  <conditionalFormatting sqref="I80:AM89">
    <cfRule type="expression" dxfId="1921" priority="16">
      <formula>I$56="DZIŚ"</formula>
    </cfRule>
  </conditionalFormatting>
  <conditionalFormatting sqref="I2:AM2 I3">
    <cfRule type="expression" dxfId="1920" priority="15">
      <formula>I$56="DZIŚ"</formula>
    </cfRule>
  </conditionalFormatting>
  <conditionalFormatting sqref="I92:AM101">
    <cfRule type="expression" dxfId="1919" priority="14">
      <formula>I$56="DZIŚ"</formula>
    </cfRule>
  </conditionalFormatting>
  <conditionalFormatting sqref="I104:AM113">
    <cfRule type="expression" dxfId="1918" priority="13">
      <formula>I$56="DZIŚ"</formula>
    </cfRule>
  </conditionalFormatting>
  <conditionalFormatting sqref="I116:AM125">
    <cfRule type="expression" dxfId="1917" priority="12">
      <formula>I$56="DZIŚ"</formula>
    </cfRule>
  </conditionalFormatting>
  <conditionalFormatting sqref="I128:AM137">
    <cfRule type="expression" dxfId="1916" priority="11">
      <formula>I$56="DZIŚ"</formula>
    </cfRule>
  </conditionalFormatting>
  <conditionalFormatting sqref="I140:AM149">
    <cfRule type="expression" dxfId="1915" priority="10">
      <formula>I$56="DZIŚ"</formula>
    </cfRule>
  </conditionalFormatting>
  <conditionalFormatting sqref="I152:AM161">
    <cfRule type="expression" dxfId="1914" priority="9">
      <formula>I$56="DZIŚ"</formula>
    </cfRule>
  </conditionalFormatting>
  <conditionalFormatting sqref="I164:AM173">
    <cfRule type="expression" dxfId="1913" priority="8">
      <formula>I$56="DZIŚ"</formula>
    </cfRule>
  </conditionalFormatting>
  <conditionalFormatting sqref="I176:AM185">
    <cfRule type="expression" dxfId="1912" priority="7">
      <formula>I$56="DZIŚ"</formula>
    </cfRule>
  </conditionalFormatting>
  <conditionalFormatting sqref="I188:AM197">
    <cfRule type="expression" dxfId="1911" priority="6">
      <formula>I$56="DZIŚ"</formula>
    </cfRule>
  </conditionalFormatting>
  <conditionalFormatting sqref="I200:AM209">
    <cfRule type="expression" dxfId="1910" priority="5">
      <formula>I$56="DZIŚ"</formula>
    </cfRule>
  </conditionalFormatting>
  <conditionalFormatting sqref="I212:AM221">
    <cfRule type="expression" dxfId="1909" priority="4">
      <formula>I$56="DZIŚ"</formula>
    </cfRule>
  </conditionalFormatting>
  <conditionalFormatting sqref="I224:AM233">
    <cfRule type="expression" dxfId="1908" priority="3">
      <formula>I$56="DZIŚ"</formula>
    </cfRule>
  </conditionalFormatting>
  <conditionalFormatting sqref="I236:AM245">
    <cfRule type="expression" dxfId="1907" priority="2">
      <formula>I$56="DZIŚ"</formula>
    </cfRule>
  </conditionalFormatting>
  <conditionalFormatting sqref="I248:AM257">
    <cfRule type="expression" dxfId="1906" priority="1">
      <formula>I$56="DZIŚ"</formula>
    </cfRule>
  </conditionalFormatting>
  <hyperlinks>
    <hyperlink ref="C5" r:id="rId1" display=" http://budzetdomowywtydzien.pl" xr:uid="{00000000-0004-0000-0C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10656C9-952A-FC4A-96F7-D397DB369EBE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0A6CB67-8652-7645-B9CD-1CCCCBD4C175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2A38798E-7509-0148-BBEB-96AA1A9B6856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E3ECD41-1A51-0440-8F73-84C84A78E1F7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96B4BECA-889B-244D-94D9-8F26BE489E78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BC1DF566-7A88-3541-84FA-EB1E30B21C0B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9DA0DA1E-F076-024E-BD57-FBCD091E2FBC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03303C4-2067-2A47-8B4F-212B09F4C659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3309F81-627A-D345-802B-A0F4BC771E93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EF88421C-4946-6649-8F73-B92F3D807034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FA6C1B52-79BD-2747-8F31-BCFBA84BB04D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B69F1415-916E-C545-B5F9-C97036F267EE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DED9C32B-5CC5-4341-87B0-A056112C8F0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48092C26-55CF-054E-B988-18BBADE78702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6930121-C2C2-9F40-8DC8-68F3FF10A2F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419723CD-3C38-BD4C-91F0-639731BF994C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FAE86930-B1E9-4545-A3AF-139FC780719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6D354CDE-9F14-3B4D-ABA4-7F33A5D27EE1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F1E53004-E4BB-BC46-8706-9A797CFB9C08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A10C7D9-911E-CB4B-AF4A-0902185792E9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8B97D05A-0D49-D34E-8FA7-1CA85AB77EA7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07A44391-374F-C844-A8B2-3F62A6539DE7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113369F5-7BC3-AE47-8C84-0A9A9EC0A7C7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5A4E9E19-6727-BC46-A865-6B4C04F9372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6AF10133-CBAF-1D45-A98E-EEBA1E45003D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2B3F9028-C79A-414C-810F-9C9D635150D1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BD8C9CD1-F7AF-AC4D-84CA-9A3B5DC88D99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7F0C833C-4BC6-B44B-9EDC-D8F58BF65888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4BBEA944-A978-AA40-AF47-3425AC790D92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44501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"Listopad "&amp;'CAŁY ROK'!D2:E2</f>
        <v>Listopad 2021</v>
      </c>
      <c r="E2" s="91"/>
      <c r="G2" s="71" t="s">
        <v>207</v>
      </c>
      <c r="I2" s="36" t="str">
        <f>TEXT(G1, "dddd")</f>
        <v>poniedziałek</v>
      </c>
      <c r="J2" s="36" t="str">
        <f>TEXT($G$1+I1, "dddd")</f>
        <v>wtorek</v>
      </c>
      <c r="K2" s="36" t="str">
        <f>TEXT($G$1+J1, "dddd")</f>
        <v>środa</v>
      </c>
      <c r="L2" s="36" t="str">
        <f>TEXT($G$1+K1, "dddd")</f>
        <v>czwartek</v>
      </c>
      <c r="M2" s="36" t="str">
        <f t="shared" ref="M2:AM2" si="0">TEXT($G$1+L1, "dddd")</f>
        <v>piątek</v>
      </c>
      <c r="N2" s="36" t="str">
        <f t="shared" si="0"/>
        <v>sobota</v>
      </c>
      <c r="O2" s="36" t="str">
        <f t="shared" si="0"/>
        <v>niedziela</v>
      </c>
      <c r="P2" s="36" t="str">
        <f t="shared" si="0"/>
        <v>poniedziałek</v>
      </c>
      <c r="Q2" s="36" t="str">
        <f t="shared" si="0"/>
        <v>wtorek</v>
      </c>
      <c r="R2" s="36" t="str">
        <f t="shared" si="0"/>
        <v>środa</v>
      </c>
      <c r="S2" s="36" t="str">
        <f t="shared" si="0"/>
        <v>czwartek</v>
      </c>
      <c r="T2" s="36" t="str">
        <f t="shared" si="0"/>
        <v>piątek</v>
      </c>
      <c r="U2" s="36" t="str">
        <f t="shared" si="0"/>
        <v>sobota</v>
      </c>
      <c r="V2" s="36" t="str">
        <f t="shared" si="0"/>
        <v>niedziela</v>
      </c>
      <c r="W2" s="36" t="str">
        <f t="shared" si="0"/>
        <v>poniedziałek</v>
      </c>
      <c r="X2" s="36" t="str">
        <f t="shared" si="0"/>
        <v>wtorek</v>
      </c>
      <c r="Y2" s="36" t="str">
        <f t="shared" si="0"/>
        <v>środa</v>
      </c>
      <c r="Z2" s="36" t="str">
        <f t="shared" si="0"/>
        <v>czwartek</v>
      </c>
      <c r="AA2" s="36" t="str">
        <f t="shared" si="0"/>
        <v>piątek</v>
      </c>
      <c r="AB2" s="36" t="str">
        <f t="shared" si="0"/>
        <v>sobota</v>
      </c>
      <c r="AC2" s="36" t="str">
        <f t="shared" si="0"/>
        <v>niedziela</v>
      </c>
      <c r="AD2" s="36" t="str">
        <f t="shared" si="0"/>
        <v>poniedziałek</v>
      </c>
      <c r="AE2" s="36" t="str">
        <f t="shared" si="0"/>
        <v>wtorek</v>
      </c>
      <c r="AF2" s="36" t="str">
        <f t="shared" si="0"/>
        <v>środa</v>
      </c>
      <c r="AG2" s="36" t="str">
        <f t="shared" si="0"/>
        <v>czwartek</v>
      </c>
      <c r="AH2" s="36" t="str">
        <f t="shared" si="0"/>
        <v>piątek</v>
      </c>
      <c r="AI2" s="36" t="str">
        <f t="shared" si="0"/>
        <v>sobota</v>
      </c>
      <c r="AJ2" s="36" t="str">
        <f t="shared" si="0"/>
        <v>niedziela</v>
      </c>
      <c r="AK2" s="36" t="str">
        <f t="shared" si="0"/>
        <v>poniedziałek</v>
      </c>
      <c r="AL2" s="36" t="str">
        <f t="shared" si="0"/>
        <v>wtorek</v>
      </c>
      <c r="AM2" s="36" t="str">
        <f t="shared" si="0"/>
        <v>środa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30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30</v>
      </c>
      <c r="C29" s="100"/>
      <c r="D29" s="101"/>
      <c r="E29" s="18">
        <f ca="1">IF(MONTH(G1)&lt;MONTH(TODAY()),1,DAY(TODAY())/DAY(EOMONTH(G1,0)))</f>
        <v>0.23333333333333334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SUM(Przychody11[[#All],[Kolumna2]])</f>
        <v>0</v>
      </c>
      <c r="D57" s="78">
        <f>SUM(Przychody11[[#All],[Kolumna3]])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SUM(Tabela33064410[#This Row])</f>
        <v>0</v>
      </c>
      <c r="E58" s="80">
        <f>Przychody11[[#This Row],[Kolumna3]]-Przychody11[[#This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SUM(Tabela33064410[#This Row])</f>
        <v>0</v>
      </c>
      <c r="E59" s="80">
        <f>Przychody11[[#This Row],[Kolumna3]]-Przychody11[[#This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SUM(Tabela33064410[#This Row])</f>
        <v>0</v>
      </c>
      <c r="E60" s="80">
        <f>Przychody11[[#This Row],[Kolumna3]]-Przychody11[[#This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SUM(Tabela33064410[#This Row])</f>
        <v>0</v>
      </c>
      <c r="E61" s="80">
        <f>Przychody11[[#This Row],[Kolumna3]]-Przychody11[[#This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SUM(Tabela33064410[#This Row])</f>
        <v>0</v>
      </c>
      <c r="E62" s="80">
        <f>Przychody11[[#This Row],[Kolumna3]]-Przychody11[[#This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SUM(Tabela33064410[#This Row])</f>
        <v>0</v>
      </c>
      <c r="E63" s="80">
        <f>Przychody11[[#This Row],[Kolumna3]]-Przychody11[[#This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SUM(Tabela33064410[#This Row])</f>
        <v>0</v>
      </c>
      <c r="E64" s="80">
        <f>Przychody11[[#This Row],[Kolumna3]]-Przychody11[[#This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SUM(Tabela33064410[#This Row])</f>
        <v>0</v>
      </c>
      <c r="E65" s="80">
        <f>Przychody11[[#This Row],[Kolumna3]]-Przychody11[[#This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SUM(Tabela33064410[#This Row])</f>
        <v>0</v>
      </c>
      <c r="E66" s="80">
        <f>Przychody11[[#This Row],[Kolumna3]]-Przychody11[[#This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SUM(Tabela33064410[#This Row])</f>
        <v>0</v>
      </c>
      <c r="E67" s="80">
        <f>Przychody11[[#This Row],[Kolumna3]]-Przychody11[[#This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SUM(Tabela33064410[#This Row])</f>
        <v>0</v>
      </c>
      <c r="E68" s="80">
        <f>Przychody11[[#This Row],[Kolumna3]]-Przychody11[[#This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SUM(Tabela33064410[#This Row])</f>
        <v>0</v>
      </c>
      <c r="E69" s="80">
        <f>Przychody11[[#This Row],[Kolumna3]]-Przychody11[[#This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SUM(Tabela33064410[#This Row])</f>
        <v>0</v>
      </c>
      <c r="E70" s="80">
        <f>Przychody11[[#This Row],[Kolumna3]]-Przychody11[[#This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SUM(Tabela33064410[#This Row])</f>
        <v>0</v>
      </c>
      <c r="E71" s="80">
        <f>Przychody11[[#This Row],[Kolumna3]]-Przychody11[[#This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SUM(Tabela33064410[#This Row])</f>
        <v>0</v>
      </c>
      <c r="E72" s="80">
        <f>Przychody11[[#This Row],[Kolumna3]]-Przychody11[[#This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SUM(Jedzenie2366[[#All],[0]])</f>
        <v>0</v>
      </c>
      <c r="D79" s="78">
        <f>SUM(Jedzenie2366[[#All],[02]])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SUM(Tabela330369[#This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SUM(Tabela330369[#This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SUM(Tabela330369[#This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SUM(Tabela330369[#This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SUM(Tabela330369[#This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SUM(Tabela330369[#This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SUM(Tabela330369[#This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SUM(Tabela330369[#This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SUM(Tabela330369[#This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SUM(Tabela330369[#This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SUM(Tabela431370[[#All],[Kolumna2]])</f>
        <v>0</v>
      </c>
      <c r="D91" s="78">
        <f>SUM(Tabela431370[[#All],[Kolumna3]])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SUM(Tabela1841393[#This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SUM(Tabela1841393[#This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SUM(Tabela1841393[#This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SUM(Tabela1841393[#This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SUM(Tabela1841393[#This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SUM(Tabela1841393[#This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SUM(Tabela1841393[#This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SUM(Tabela1841393[#This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SUM(Tabela1841393[#This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SUM(Tabela1841393[#This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SUM(Transport3367[[#All],[Kolumna2]])</f>
        <v>0</v>
      </c>
      <c r="D103" s="78">
        <f>SUM(Transport3367[[#All],[Kolumna3]])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SUM(Tabela1942394[#This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SUM(Tabela1942394[#This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SUM(Tabela1942394[#This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SUM(Tabela1942394[#This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SUM(Tabela1942394[#This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SUM(Tabela1942394[#This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SUM(Tabela1942394[#This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SUM(Tabela1942394[#This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SUM(Tabela1942394[#This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SUM(Tabela1942394[#This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SUM(Tabela832371[[#All],[Kolumna2]])</f>
        <v>0</v>
      </c>
      <c r="D115" s="78">
        <f>SUM(Tabela832371[[#All],[Kolumna3]])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SUM(Tabela192143395[#This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SUM(Tabela192143395[#This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SUM(Tabela192143395[#This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SUM(Tabela192143395[#This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SUM(Tabela192143395[#This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SUM(Tabela192143395[#This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SUM(Tabela192143395[#This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SUM(Tabela192143395[#This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SUM(Tabela192143395[#This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SUM(Tabela192143395[#This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SUM(Tabela933372[[#All],[Kolumna2]])</f>
        <v>0</v>
      </c>
      <c r="D127" s="78">
        <f>SUM(Tabela933372[[#All],[Kolumna3]])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SUM(Tabela19212547399[#This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SUM(Tabela19212547399[#This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SUM(Tabela19212547399[#This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SUM(Tabela19212547399[#This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SUM(Tabela19212547399[#This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SUM(Tabela19212547399[#This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SUM(Tabela19212547399[#This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SUM(Tabela19212547399[#This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SUM(Tabela19212547399[#This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SUM(Tabela19212547399[#This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SUM(Tabela1034373[[#All],[Kolumna2]])</f>
        <v>0</v>
      </c>
      <c r="D139" s="78">
        <f>SUM(Tabela1034373[[#All],[Kolumna3]])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SUM(Tabela19212446398[#This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SUM(Tabela19212446398[#This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SUM(Tabela19212446398[#This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SUM(Tabela19212446398[#This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SUM(Tabela19212446398[#This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SUM(Tabela19212446398[#This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SUM(Tabela19212446398[#This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SUM(Tabela19212446398[#This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SUM(Tabela19212446398[#This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SUM(Tabela19212446398[#This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SUM(Tabela1135374[[#All],[Kolumna2]])</f>
        <v>0</v>
      </c>
      <c r="D151" s="78">
        <f>SUM(Tabela1135374[[#All],[Kolumna3]])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SUM(Tabela192244396[#This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SUM(Tabela192244396[#This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SUM(Tabela192244396[#This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SUM(Tabela192244396[#This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SUM(Tabela192244396[#This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SUM(Tabela192244396[#This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SUM(Tabela192244396[#This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SUM(Tabela192244396[#This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SUM(Tabela192244396[#This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SUM(Tabela192244396[#This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SUM(Tabela1236375[[#All],[Kolumna2]])</f>
        <v>0</v>
      </c>
      <c r="D163" s="78">
        <f>SUM(Tabela1236375[[#All],[Kolumna3]])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SUM(Tabela2548400[#This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SUM(Tabela2548400[#This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SUM(Tabela2548400[#This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SUM(Tabela2548400[#This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SUM(Tabela2548400[#This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SUM(Tabela2548400[#This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SUM(Tabela2548400[#This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SUM(Tabela2548400[#This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SUM(Tabela2548400[#This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SUM(Tabela2548400[#This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SUM(Tabela1337376[[#All],[Kolumna2]])</f>
        <v>0</v>
      </c>
      <c r="D175" s="78">
        <f>SUM(Tabela1337376[[#All],[Kolumna3]])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SUM(Tabela2649401[#This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SUM(Tabela2649401[#This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SUM(Tabela2649401[#This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SUM(Tabela2649401[#This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SUM(Tabela2649401[#This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SUM(Tabela2649401[#This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SUM(Tabela2649401[#This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SUM(Tabela2649401[#This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SUM(Tabela2649401[#This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SUM(Tabela2649401[#This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SUM(Tabela1438380[[#All],[Kolumna2]])</f>
        <v>0</v>
      </c>
      <c r="D187" s="78">
        <f>SUM(Tabela1438380[[#All],[Kolumna3]])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SUM(Tabela2750402[#This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SUM(Tabela2750402[#This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SUM(Tabela2750402[#This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SUM(Tabela2750402[#This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SUM(Tabela2750402[#This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SUM(Tabela2750402[#This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SUM(Tabela2750402[#This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SUM(Tabela2750402[#This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SUM(Tabela2750402[#This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SUM(Tabela2750402[#This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SUM(Tabela1539391[[#All],[Kolumna2]])</f>
        <v>0</v>
      </c>
      <c r="D199" s="78">
        <f>SUM(Tabela1539391[[#All],[Kolumna3]])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SUM(Tabela2851403[#This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SUM(Tabela2851403[#This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SUM(Tabela2851403[#This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SUM(Tabela2851403[#This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SUM(Tabela2851403[#This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SUM(Tabela2851403[#This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SUM(Tabela2851403[#This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SUM(Tabela2851403[#This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SUM(Tabela2851403[#This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SUM(Tabela2851403[#This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SUM(Tabela1640392[[#All],[Kolumna2]])</f>
        <v>0</v>
      </c>
      <c r="D211" s="78">
        <f>SUM(Tabela1640392[[#All],[Kolumna3]])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SUM(Tabela192345397[#This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SUM(Tabela192345397[#This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SUM(Tabela192345397[#This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SUM(Tabela192345397[#This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SUM(Tabela192345397[#This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SUM(Tabela192345397[#This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SUM(Tabela192345397[#This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SUM(Tabela192345397[#This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SUM(Tabela192345397[#This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SUM(Tabela192345397[#This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SUM(Tabela164058404[[#All],[Kolumna2]])</f>
        <v>0</v>
      </c>
      <c r="D223" s="78">
        <f>SUM(Tabela164058404[[#All],[Kolumna3]])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SUM(Tabela19234559405[#This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SUM(Tabela19234559405[#This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SUM(Tabela19234559405[#This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SUM(Tabela19234559405[#This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SUM(Tabela19234559405[#This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SUM(Tabela19234559405[#This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SUM(Tabela19234559405[#This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SUM(Tabela19234559405[#This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SUM(Tabela19234559405[#This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SUM(Tabela19234559405[#This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SUM(Tabela16405860406[[#All],[Kolumna2]])</f>
        <v>0</v>
      </c>
      <c r="D235" s="78">
        <f>SUM(Tabela16405860406[[#All],[Kolumna3]])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SUM(Tabela1923455962408[#This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SUM(Tabela1923455962408[#This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SUM(Tabela1923455962408[#This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SUM(Tabela1923455962408[#This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SUM(Tabela1923455962408[#This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SUM(Tabela1923455962408[#This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SUM(Tabela1923455962408[#This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SUM(Tabela1923455962408[#This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SUM(Tabela1923455962408[#This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SUM(Tabela1923455962408[#This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SUM(Tabela1640586061407[[#All],[Kolumna2]])</f>
        <v>0</v>
      </c>
      <c r="D247" s="78">
        <f>SUM(Tabela1640586061407[[#All],[Kolumna3]])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SUM(Tabela1923455963409[#This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SUM(Tabela1923455963409[#This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SUM(Tabela1923455963409[#This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SUM(Tabela1923455963409[#This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SUM(Tabela1923455963409[#This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SUM(Tabela1923455963409[#This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SUM(Tabela1923455963409[#This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SUM(Tabela1923455963409[#This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SUM(Tabela1923455963409[#This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SUM(Tabela1923455963409[#This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{6CD14E4D-8274-8749-AADF-C4F80C411D9D}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{BB0DBB06-0625-CE42-89C8-11F83E2AC0A3}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{59205AA2-321C-6140-8164-35CFFCBBF48C}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{67F6FF88-2A15-4549-A75D-F853C6E9774D}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{E2773E6B-FAE4-6E4F-BB49-90E11B6A0DB4}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{5D64CAE9-58D3-BF4B-97CE-776B3274A9AB}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{6AEC740C-4A16-024B-AC67-447B13AD2D1A}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{EEE2F8D1-4C07-E746-9058-97EBBA7CBF8C}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{6C137AB2-506A-E247-BAB5-AEB28A8AE6B2}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{FD72C04F-E1FB-5A47-B2C0-1AD4FC3678F8}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{DB95C43D-C1DE-1645-9D60-F5D495D8152E}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{A75AAC4F-719B-2A49-884F-CD6F5544ADA4}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{263E2E0C-B481-5141-8A15-A03913161E69}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{55963FCC-6F8F-BC42-AD22-3186695BBD2E}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{DB1B7921-EF3E-A140-B881-468AB9CA5EED}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{F2A851FD-B8C5-D34B-A136-5EC97BA68C58}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{F3D78186-7942-E847-8747-CA7EFB18D796}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{0159FA47-EF35-D543-B316-7BC850785E74}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{C8F1C734-03F6-8D45-8CD3-181194380B32}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{FF72A816-12BC-AB4E-9719-7F2DCB35223E}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{EEEADD5B-77AF-2A41-A6F3-E22CF2E9E411}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{C1CBC85A-0550-DF46-9D93-9A94B03F2947}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{07728068-FBBF-644C-B4C9-CA66356B2F8A}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{4A9A8C60-38EB-FA42-B16E-C13F686270A5}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{6281C6FB-5FEE-F247-8701-8FC4E9C1E647}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{1134675B-8151-B940-9D5B-CF2A25DD75BD}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{A3D1871C-C027-7542-A703-8B2F6815831B}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{CA7C6EEB-C9C1-1545-A2ED-839841A5EBA1}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{84C53760-44C8-EE4B-B1F8-F8C448592C53}</x14:id>
        </ext>
      </extLst>
    </cfRule>
  </conditionalFormatting>
  <conditionalFormatting sqref="I58:AM72">
    <cfRule type="expression" dxfId="1281" priority="17">
      <formula>I$56="DZIŚ"</formula>
    </cfRule>
  </conditionalFormatting>
  <conditionalFormatting sqref="I80:AM89">
    <cfRule type="expression" dxfId="1280" priority="16">
      <formula>I$56="DZIŚ"</formula>
    </cfRule>
  </conditionalFormatting>
  <conditionalFormatting sqref="I2:AM2 I3">
    <cfRule type="expression" dxfId="1279" priority="15">
      <formula>I$56="DZIŚ"</formula>
    </cfRule>
  </conditionalFormatting>
  <conditionalFormatting sqref="I92:AM101">
    <cfRule type="expression" dxfId="1278" priority="14">
      <formula>I$56="DZIŚ"</formula>
    </cfRule>
  </conditionalFormatting>
  <conditionalFormatting sqref="I104:AM113">
    <cfRule type="expression" dxfId="1277" priority="13">
      <formula>I$56="DZIŚ"</formula>
    </cfRule>
  </conditionalFormatting>
  <conditionalFormatting sqref="I116:AM125">
    <cfRule type="expression" dxfId="1276" priority="12">
      <formula>I$56="DZIŚ"</formula>
    </cfRule>
  </conditionalFormatting>
  <conditionalFormatting sqref="I128:AM137">
    <cfRule type="expression" dxfId="1275" priority="11">
      <formula>I$56="DZIŚ"</formula>
    </cfRule>
  </conditionalFormatting>
  <conditionalFormatting sqref="I140:AM149">
    <cfRule type="expression" dxfId="1274" priority="10">
      <formula>I$56="DZIŚ"</formula>
    </cfRule>
  </conditionalFormatting>
  <conditionalFormatting sqref="I152:AM161">
    <cfRule type="expression" dxfId="1273" priority="9">
      <formula>I$56="DZIŚ"</formula>
    </cfRule>
  </conditionalFormatting>
  <conditionalFormatting sqref="I164:AM173">
    <cfRule type="expression" dxfId="1272" priority="8">
      <formula>I$56="DZIŚ"</formula>
    </cfRule>
  </conditionalFormatting>
  <conditionalFormatting sqref="I176:AM185">
    <cfRule type="expression" dxfId="1271" priority="7">
      <formula>I$56="DZIŚ"</formula>
    </cfRule>
  </conditionalFormatting>
  <conditionalFormatting sqref="I188:AM197">
    <cfRule type="expression" dxfId="1270" priority="6">
      <formula>I$56="DZIŚ"</formula>
    </cfRule>
  </conditionalFormatting>
  <conditionalFormatting sqref="I200:AM209">
    <cfRule type="expression" dxfId="1269" priority="5">
      <formula>I$56="DZIŚ"</formula>
    </cfRule>
  </conditionalFormatting>
  <conditionalFormatting sqref="I212:AM221">
    <cfRule type="expression" dxfId="1268" priority="4">
      <formula>I$56="DZIŚ"</formula>
    </cfRule>
  </conditionalFormatting>
  <conditionalFormatting sqref="I224:AM233">
    <cfRule type="expression" dxfId="1267" priority="3">
      <formula>I$56="DZIŚ"</formula>
    </cfRule>
  </conditionalFormatting>
  <conditionalFormatting sqref="I236:AM245">
    <cfRule type="expression" dxfId="1266" priority="2">
      <formula>I$56="DZIŚ"</formula>
    </cfRule>
  </conditionalFormatting>
  <conditionalFormatting sqref="I248:AM257">
    <cfRule type="expression" dxfId="1265" priority="1">
      <formula>I$56="DZIŚ"</formula>
    </cfRule>
  </conditionalFormatting>
  <hyperlinks>
    <hyperlink ref="C5" r:id="rId1" display=" http://budzetdomowywtydzien.pl" xr:uid="{00000000-0004-0000-0D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D14E4D-8274-8749-AADF-C4F80C411D9D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BB0DBB06-0625-CE42-89C8-11F83E2AC0A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9205AA2-321C-6140-8164-35CFFCBBF48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67F6FF88-2A15-4549-A75D-F853C6E9774D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E2773E6B-FAE4-6E4F-BB49-90E11B6A0DB4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5D64CAE9-58D3-BF4B-97CE-776B3274A9AB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6AEC740C-4A16-024B-AC67-447B13AD2D1A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EEE2F8D1-4C07-E746-9058-97EBBA7CBF8C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6C137AB2-506A-E247-BAB5-AEB28A8AE6B2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D72C04F-E1FB-5A47-B2C0-1AD4FC3678F8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DB95C43D-C1DE-1645-9D60-F5D495D8152E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A75AAC4F-719B-2A49-884F-CD6F5544ADA4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263E2E0C-B481-5141-8A15-A03913161E69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55963FCC-6F8F-BC42-AD22-3186695BBD2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DB1B7921-EF3E-A140-B881-468AB9CA5EE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F2A851FD-B8C5-D34B-A136-5EC97BA68C58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F3D78186-7942-E847-8747-CA7EFB18D796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0159FA47-EF35-D543-B316-7BC850785E74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C8F1C734-03F6-8D45-8CD3-181194380B3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FF72A816-12BC-AB4E-9719-7F2DCB35223E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EEEADD5B-77AF-2A41-A6F3-E22CF2E9E411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1CBC85A-0550-DF46-9D93-9A94B03F2947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7728068-FBBF-644C-B4C9-CA66356B2F8A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4A9A8C60-38EB-FA42-B16E-C13F686270A5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6281C6FB-5FEE-F247-8701-8FC4E9C1E647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134675B-8151-B940-9D5B-CF2A25DD75BD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A3D1871C-C027-7542-A703-8B2F6815831B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CA7C6EEB-C9C1-1545-A2ED-839841A5EBA1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4C53760-44C8-EE4B-B1F8-F8C448592C53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44531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"Grudzień "&amp;'CAŁY ROK'!D2:E2</f>
        <v>Grudzień 2021</v>
      </c>
      <c r="E2" s="91"/>
      <c r="G2" s="71" t="s">
        <v>207</v>
      </c>
      <c r="I2" s="36" t="str">
        <f>TEXT(G1, "dddd")</f>
        <v>środa</v>
      </c>
      <c r="J2" s="36" t="str">
        <f>TEXT($G$1+I1, "dddd")</f>
        <v>czwartek</v>
      </c>
      <c r="K2" s="36" t="str">
        <f>TEXT($G$1+J1, "dddd")</f>
        <v>piątek</v>
      </c>
      <c r="L2" s="36" t="str">
        <f>TEXT($G$1+K1, "dddd")</f>
        <v>sobota</v>
      </c>
      <c r="M2" s="36" t="str">
        <f t="shared" ref="M2:AM2" si="0">TEXT($G$1+L1, "dddd")</f>
        <v>niedziela</v>
      </c>
      <c r="N2" s="36" t="str">
        <f t="shared" si="0"/>
        <v>poniedziałek</v>
      </c>
      <c r="O2" s="36" t="str">
        <f t="shared" si="0"/>
        <v>wtorek</v>
      </c>
      <c r="P2" s="36" t="str">
        <f t="shared" si="0"/>
        <v>środa</v>
      </c>
      <c r="Q2" s="36" t="str">
        <f t="shared" si="0"/>
        <v>czwartek</v>
      </c>
      <c r="R2" s="36" t="str">
        <f t="shared" si="0"/>
        <v>piątek</v>
      </c>
      <c r="S2" s="36" t="str">
        <f t="shared" si="0"/>
        <v>sobota</v>
      </c>
      <c r="T2" s="36" t="str">
        <f t="shared" si="0"/>
        <v>niedziela</v>
      </c>
      <c r="U2" s="36" t="str">
        <f t="shared" si="0"/>
        <v>poniedziałek</v>
      </c>
      <c r="V2" s="36" t="str">
        <f t="shared" si="0"/>
        <v>wtorek</v>
      </c>
      <c r="W2" s="36" t="str">
        <f t="shared" si="0"/>
        <v>środa</v>
      </c>
      <c r="X2" s="36" t="str">
        <f t="shared" si="0"/>
        <v>czwartek</v>
      </c>
      <c r="Y2" s="36" t="str">
        <f t="shared" si="0"/>
        <v>piątek</v>
      </c>
      <c r="Z2" s="36" t="str">
        <f t="shared" si="0"/>
        <v>sobota</v>
      </c>
      <c r="AA2" s="36" t="str">
        <f t="shared" si="0"/>
        <v>niedziela</v>
      </c>
      <c r="AB2" s="36" t="str">
        <f t="shared" si="0"/>
        <v>poniedziałek</v>
      </c>
      <c r="AC2" s="36" t="str">
        <f t="shared" si="0"/>
        <v>wtorek</v>
      </c>
      <c r="AD2" s="36" t="str">
        <f t="shared" si="0"/>
        <v>środa</v>
      </c>
      <c r="AE2" s="36" t="str">
        <f t="shared" si="0"/>
        <v>czwartek</v>
      </c>
      <c r="AF2" s="36" t="str">
        <f t="shared" si="0"/>
        <v>piątek</v>
      </c>
      <c r="AG2" s="36" t="str">
        <f t="shared" si="0"/>
        <v>sobota</v>
      </c>
      <c r="AH2" s="36" t="str">
        <f t="shared" si="0"/>
        <v>niedziela</v>
      </c>
      <c r="AI2" s="36" t="str">
        <f t="shared" si="0"/>
        <v>poniedziałek</v>
      </c>
      <c r="AJ2" s="36" t="str">
        <f t="shared" si="0"/>
        <v>wtorek</v>
      </c>
      <c r="AK2" s="36" t="str">
        <f t="shared" si="0"/>
        <v>środa</v>
      </c>
      <c r="AL2" s="36" t="str">
        <f t="shared" si="0"/>
        <v>czwartek</v>
      </c>
      <c r="AM2" s="36" t="str">
        <f t="shared" si="0"/>
        <v>piątek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31</v>
      </c>
      <c r="C29" s="100"/>
      <c r="D29" s="101"/>
      <c r="E29" s="18">
        <f ca="1">IF(MONTH(G1)&lt;MONTH(TODAY()),1,DAY(TODAY())/DAY(EOMONTH(G1,0)))</f>
        <v>0.22580645161290322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SUM(Przychody12[[#All],[Kolumna2]])</f>
        <v>0</v>
      </c>
      <c r="D57" s="78">
        <f>SUM(Przychody12[[#All],[Kolumna3]])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SUM(Tabela33064442[#This Row])</f>
        <v>0</v>
      </c>
      <c r="E58" s="80">
        <f>Przychody12[[#This Row],[Kolumna3]]-Przychody12[[#This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SUM(Tabela33064442[#This Row])</f>
        <v>0</v>
      </c>
      <c r="E59" s="80">
        <f>Przychody12[[#This Row],[Kolumna3]]-Przychody12[[#This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SUM(Tabela33064442[#This Row])</f>
        <v>0</v>
      </c>
      <c r="E60" s="80">
        <f>Przychody12[[#This Row],[Kolumna3]]-Przychody12[[#This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SUM(Tabela33064442[#This Row])</f>
        <v>0</v>
      </c>
      <c r="E61" s="80">
        <f>Przychody12[[#This Row],[Kolumna3]]-Przychody12[[#This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SUM(Tabela33064442[#This Row])</f>
        <v>0</v>
      </c>
      <c r="E62" s="80">
        <f>Przychody12[[#This Row],[Kolumna3]]-Przychody12[[#This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SUM(Tabela33064442[#This Row])</f>
        <v>0</v>
      </c>
      <c r="E63" s="80">
        <f>Przychody12[[#This Row],[Kolumna3]]-Przychody12[[#This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SUM(Tabela33064442[#This Row])</f>
        <v>0</v>
      </c>
      <c r="E64" s="80">
        <f>Przychody12[[#This Row],[Kolumna3]]-Przychody12[[#This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SUM(Tabela33064442[#This Row])</f>
        <v>0</v>
      </c>
      <c r="E65" s="80">
        <f>Przychody12[[#This Row],[Kolumna3]]-Przychody12[[#This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SUM(Tabela33064442[#This Row])</f>
        <v>0</v>
      </c>
      <c r="E66" s="80">
        <f>Przychody12[[#This Row],[Kolumna3]]-Przychody12[[#This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SUM(Tabela33064442[#This Row])</f>
        <v>0</v>
      </c>
      <c r="E67" s="80">
        <f>Przychody12[[#This Row],[Kolumna3]]-Przychody12[[#This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SUM(Tabela33064442[#This Row])</f>
        <v>0</v>
      </c>
      <c r="E68" s="80">
        <f>Przychody12[[#This Row],[Kolumna3]]-Przychody12[[#This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SUM(Tabela33064442[#This Row])</f>
        <v>0</v>
      </c>
      <c r="E69" s="80">
        <f>Przychody12[[#This Row],[Kolumna3]]-Przychody12[[#This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SUM(Tabela33064442[#This Row])</f>
        <v>0</v>
      </c>
      <c r="E70" s="80">
        <f>Przychody12[[#This Row],[Kolumna3]]-Przychody12[[#This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SUM(Tabela33064442[#This Row])</f>
        <v>0</v>
      </c>
      <c r="E71" s="80">
        <f>Przychody12[[#This Row],[Kolumna3]]-Przychody12[[#This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SUM(Tabela33064442[#This Row])</f>
        <v>0</v>
      </c>
      <c r="E72" s="80">
        <f>Przychody12[[#This Row],[Kolumna3]]-Przychody12[[#This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SUM(Jedzenie2411[[#All],[0]])</f>
        <v>0</v>
      </c>
      <c r="D79" s="78">
        <f>SUM(Jedzenie2411[[#All],[02]])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SUM(Tabela330414[#This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SUM(Tabela330414[#This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SUM(Tabela330414[#This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SUM(Tabela330414[#This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SUM(Tabela330414[#This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SUM(Tabela330414[#This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SUM(Tabela330414[#This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SUM(Tabela330414[#This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SUM(Tabela330414[#This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SUM(Tabela330414[#This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SUM(Tabela431415[[#All],[Kolumna2]])</f>
        <v>0</v>
      </c>
      <c r="D91" s="78">
        <f>SUM(Tabela431415[[#All],[Kolumna3]])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SUM(Tabela1841425[#This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SUM(Tabela1841425[#This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SUM(Tabela1841425[#This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SUM(Tabela1841425[#This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SUM(Tabela1841425[#This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SUM(Tabela1841425[#This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SUM(Tabela1841425[#This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SUM(Tabela1841425[#This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SUM(Tabela1841425[#This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SUM(Tabela1841425[#This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SUM(Transport3412[[#All],[Kolumna2]])</f>
        <v>0</v>
      </c>
      <c r="D103" s="78">
        <f>SUM(Transport3412[[#All],[Kolumna3]])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SUM(Tabela1942426[#This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SUM(Tabela1942426[#This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SUM(Tabela1942426[#This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SUM(Tabela1942426[#This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SUM(Tabela1942426[#This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SUM(Tabela1942426[#This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SUM(Tabela1942426[#This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SUM(Tabela1942426[#This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SUM(Tabela1942426[#This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SUM(Tabela1942426[#This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SUM(Tabela832416[[#All],[Kolumna2]])</f>
        <v>0</v>
      </c>
      <c r="D115" s="78">
        <f>SUM(Tabela832416[[#All],[Kolumna3]])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SUM(Tabela192143427[#This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SUM(Tabela192143427[#This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SUM(Tabela192143427[#This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SUM(Tabela192143427[#This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SUM(Tabela192143427[#This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SUM(Tabela192143427[#This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SUM(Tabela192143427[#This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SUM(Tabela192143427[#This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SUM(Tabela192143427[#This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SUM(Tabela192143427[#This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SUM(Tabela933417[[#All],[Kolumna2]])</f>
        <v>0</v>
      </c>
      <c r="D127" s="78">
        <f>SUM(Tabela933417[[#All],[Kolumna3]])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SUM(Tabela19212547431[#This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SUM(Tabela19212547431[#This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SUM(Tabela19212547431[#This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SUM(Tabela19212547431[#This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SUM(Tabela19212547431[#This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SUM(Tabela19212547431[#This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SUM(Tabela19212547431[#This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SUM(Tabela19212547431[#This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SUM(Tabela19212547431[#This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SUM(Tabela19212547431[#This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SUM(Tabela1034418[[#All],[Kolumna2]])</f>
        <v>0</v>
      </c>
      <c r="D139" s="78">
        <f>SUM(Tabela1034418[[#All],[Kolumna3]])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SUM(Tabela19212446430[#This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SUM(Tabela19212446430[#This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SUM(Tabela19212446430[#This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SUM(Tabela19212446430[#This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SUM(Tabela19212446430[#This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SUM(Tabela19212446430[#This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SUM(Tabela19212446430[#This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SUM(Tabela19212446430[#This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SUM(Tabela19212446430[#This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SUM(Tabela19212446430[#This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SUM(Tabela1135419[[#All],[Kolumna2]])</f>
        <v>0</v>
      </c>
      <c r="D151" s="78">
        <f>SUM(Tabela1135419[[#All],[Kolumna3]])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SUM(Tabela192244428[#This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SUM(Tabela192244428[#This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SUM(Tabela192244428[#This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SUM(Tabela192244428[#This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SUM(Tabela192244428[#This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SUM(Tabela192244428[#This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SUM(Tabela192244428[#This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SUM(Tabela192244428[#This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SUM(Tabela192244428[#This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SUM(Tabela192244428[#This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SUM(Tabela1236420[[#All],[Kolumna2]])</f>
        <v>0</v>
      </c>
      <c r="D163" s="78">
        <f>SUM(Tabela1236420[[#All],[Kolumna3]])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SUM(Tabela2548432[#This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SUM(Tabela2548432[#This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SUM(Tabela2548432[#This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SUM(Tabela2548432[#This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SUM(Tabela2548432[#This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SUM(Tabela2548432[#This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SUM(Tabela2548432[#This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SUM(Tabela2548432[#This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SUM(Tabela2548432[#This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SUM(Tabela2548432[#This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SUM(Tabela1337421[[#All],[Kolumna2]])</f>
        <v>0</v>
      </c>
      <c r="D175" s="78">
        <f>SUM(Tabela1337421[[#All],[Kolumna3]])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SUM(Tabela2649433[#This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SUM(Tabela2649433[#This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SUM(Tabela2649433[#This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SUM(Tabela2649433[#This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SUM(Tabela2649433[#This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SUM(Tabela2649433[#This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SUM(Tabela2649433[#This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SUM(Tabela2649433[#This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SUM(Tabela2649433[#This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SUM(Tabela2649433[#This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SUM(Tabela1438422[[#All],[Kolumna2]])</f>
        <v>0</v>
      </c>
      <c r="D187" s="78">
        <f>SUM(Tabela1438422[[#All],[Kolumna3]])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SUM(Tabela2750434[#This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SUM(Tabela2750434[#This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SUM(Tabela2750434[#This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SUM(Tabela2750434[#This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SUM(Tabela2750434[#This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SUM(Tabela2750434[#This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SUM(Tabela2750434[#This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SUM(Tabela2750434[#This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SUM(Tabela2750434[#This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SUM(Tabela2750434[#This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SUM(Tabela1539423[[#All],[Kolumna2]])</f>
        <v>0</v>
      </c>
      <c r="D199" s="78">
        <f>SUM(Tabela1539423[[#All],[Kolumna3]])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SUM(Tabela2851435[#This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SUM(Tabela2851435[#This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SUM(Tabela2851435[#This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SUM(Tabela2851435[#This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SUM(Tabela2851435[#This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SUM(Tabela2851435[#This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SUM(Tabela2851435[#This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SUM(Tabela2851435[#This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SUM(Tabela2851435[#This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SUM(Tabela2851435[#This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SUM(Tabela1640424[[#All],[Kolumna2]])</f>
        <v>0</v>
      </c>
      <c r="D211" s="78">
        <f>SUM(Tabela1640424[[#All],[Kolumna3]])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SUM(Tabela192345429[#This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SUM(Tabela192345429[#This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SUM(Tabela192345429[#This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SUM(Tabela192345429[#This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SUM(Tabela192345429[#This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SUM(Tabela192345429[#This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SUM(Tabela192345429[#This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SUM(Tabela192345429[#This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SUM(Tabela192345429[#This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SUM(Tabela192345429[#This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SUM(Tabela164058436[[#All],[Kolumna2]])</f>
        <v>0</v>
      </c>
      <c r="D223" s="78">
        <f>SUM(Tabela164058436[[#All],[Kolumna3]])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SUM(Tabela19234559437[#This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SUM(Tabela19234559437[#This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SUM(Tabela19234559437[#This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SUM(Tabela19234559437[#This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SUM(Tabela19234559437[#This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SUM(Tabela19234559437[#This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SUM(Tabela19234559437[#This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SUM(Tabela19234559437[#This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SUM(Tabela19234559437[#This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SUM(Tabela19234559437[#This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SUM(Tabela16405860438[[#All],[Kolumna2]])</f>
        <v>0</v>
      </c>
      <c r="D235" s="78">
        <f>SUM(Tabela16405860438[[#All],[Kolumna3]])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SUM(Tabela1923455962440[#This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SUM(Tabela1923455962440[#This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SUM(Tabela1923455962440[#This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SUM(Tabela1923455962440[#This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SUM(Tabela1923455962440[#This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SUM(Tabela1923455962440[#This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SUM(Tabela1923455962440[#This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SUM(Tabela1923455962440[#This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SUM(Tabela1923455962440[#This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SUM(Tabela1923455962440[#This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SUM(Tabela1640586061439[[#All],[Kolumna2]])</f>
        <v>0</v>
      </c>
      <c r="D247" s="78">
        <f>SUM(Tabela1640586061439[[#All],[Kolumna3]])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SUM(Tabela1923455963441[#This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SUM(Tabela1923455963441[#This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SUM(Tabela1923455963441[#This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SUM(Tabela1923455963441[#This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SUM(Tabela1923455963441[#This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SUM(Tabela1923455963441[#This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SUM(Tabela1923455963441[#This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SUM(Tabela1923455963441[#This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SUM(Tabela1923455963441[#This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SUM(Tabela1923455963441[#This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{C374AD70-44AF-8B4B-9A8E-4DD990651CE5}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{135076BC-D77E-DE48-8B8B-51D14D4397B0}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{89D39CE9-5A7A-0647-A6A8-45E4D2711A46}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{95B0976F-A318-144C-955C-D38F7FC6F99A}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{B50B9CBC-3333-AC46-94B3-007B1C9CD2C9}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{BEB2DA62-5080-3749-B102-928C890DB8F6}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{85261E49-281B-AE40-8871-618911504426}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{0DD5E25B-056B-D546-B25C-EE8EC34C8F4C}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{1CB391EE-2F55-8941-A82E-DB80A9C6D341}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{74D1BED7-CE9F-5142-BA68-FA6C9553B213}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{D2B2C203-3531-244A-AC1B-2DDDE052EA23}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{A929504F-D286-1749-A67C-7AA34934AC7F}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{5D2B8E1F-40E9-8F4D-91E9-A69B86ECFD75}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{2A361B88-1BA1-D841-A379-A7209197C387}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{D8AC39E1-90AC-A248-935A-9C0ED8697C1F}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{FC7EC1F2-B4B6-B44D-BAD3-2E4F0031DD34}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{0EFF7F48-A0AC-F144-8507-A8698E842D65}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{87930A96-EDA8-5444-A326-5ECBCBB86D78}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{B97F9F15-37AC-1442-8E69-F9300E5DECA6}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{E57146FA-089C-1441-886F-72264E1E6097}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{27EC99C5-FFF3-5C43-917D-3E8F5E2C5594}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{01DF9B69-8E2F-834D-97B9-250B3B3EB5FF}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{562B5990-A832-D840-84DF-6A86FE96A9C5}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{C8154103-FD76-E446-932B-048D6D0EE4F2}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{65551088-EBCC-CA46-855C-FC335D17F543}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{64EDF489-2426-9048-8310-B2CDC4239AFA}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{815B332B-6897-B945-8909-CB0127F4F255}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{0777870B-539B-DF46-890B-5F9E8BEECB11}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{5D7F54DE-DD46-B345-AE02-3A2129F9EE3E}</x14:id>
        </ext>
      </extLst>
    </cfRule>
  </conditionalFormatting>
  <conditionalFormatting sqref="I58:AM72">
    <cfRule type="expression" dxfId="640" priority="17">
      <formula>I$56="DZIŚ"</formula>
    </cfRule>
  </conditionalFormatting>
  <conditionalFormatting sqref="I80:AM89">
    <cfRule type="expression" dxfId="639" priority="16">
      <formula>I$56="DZIŚ"</formula>
    </cfRule>
  </conditionalFormatting>
  <conditionalFormatting sqref="I2:AM2 I3">
    <cfRule type="expression" dxfId="638" priority="15">
      <formula>I$56="DZIŚ"</formula>
    </cfRule>
  </conditionalFormatting>
  <conditionalFormatting sqref="I92:AM101">
    <cfRule type="expression" dxfId="637" priority="14">
      <formula>I$56="DZIŚ"</formula>
    </cfRule>
  </conditionalFormatting>
  <conditionalFormatting sqref="I104:AM113">
    <cfRule type="expression" dxfId="636" priority="13">
      <formula>I$56="DZIŚ"</formula>
    </cfRule>
  </conditionalFormatting>
  <conditionalFormatting sqref="I116:AM125">
    <cfRule type="expression" dxfId="635" priority="12">
      <formula>I$56="DZIŚ"</formula>
    </cfRule>
  </conditionalFormatting>
  <conditionalFormatting sqref="I128:AM137">
    <cfRule type="expression" dxfId="634" priority="11">
      <formula>I$56="DZIŚ"</formula>
    </cfRule>
  </conditionalFormatting>
  <conditionalFormatting sqref="I140:AM149">
    <cfRule type="expression" dxfId="633" priority="10">
      <formula>I$56="DZIŚ"</formula>
    </cfRule>
  </conditionalFormatting>
  <conditionalFormatting sqref="I152:AM161">
    <cfRule type="expression" dxfId="632" priority="9">
      <formula>I$56="DZIŚ"</formula>
    </cfRule>
  </conditionalFormatting>
  <conditionalFormatting sqref="I164:AM173">
    <cfRule type="expression" dxfId="631" priority="8">
      <formula>I$56="DZIŚ"</formula>
    </cfRule>
  </conditionalFormatting>
  <conditionalFormatting sqref="I176:AM185">
    <cfRule type="expression" dxfId="630" priority="7">
      <formula>I$56="DZIŚ"</formula>
    </cfRule>
  </conditionalFormatting>
  <conditionalFormatting sqref="I188:AM197">
    <cfRule type="expression" dxfId="629" priority="6">
      <formula>I$56="DZIŚ"</formula>
    </cfRule>
  </conditionalFormatting>
  <conditionalFormatting sqref="I200:AM209">
    <cfRule type="expression" dxfId="628" priority="5">
      <formula>I$56="DZIŚ"</formula>
    </cfRule>
  </conditionalFormatting>
  <conditionalFormatting sqref="I212:AM221">
    <cfRule type="expression" dxfId="627" priority="4">
      <formula>I$56="DZIŚ"</formula>
    </cfRule>
  </conditionalFormatting>
  <conditionalFormatting sqref="I224:AM233">
    <cfRule type="expression" dxfId="626" priority="3">
      <formula>I$56="DZIŚ"</formula>
    </cfRule>
  </conditionalFormatting>
  <conditionalFormatting sqref="I236:AM245">
    <cfRule type="expression" dxfId="625" priority="2">
      <formula>I$56="DZIŚ"</formula>
    </cfRule>
  </conditionalFormatting>
  <conditionalFormatting sqref="I248:AM257">
    <cfRule type="expression" dxfId="624" priority="1">
      <formula>I$56="DZIŚ"</formula>
    </cfRule>
  </conditionalFormatting>
  <hyperlinks>
    <hyperlink ref="C5" r:id="rId1" display=" http://budzetdomowywtydzien.pl" xr:uid="{00000000-0004-0000-0E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374AD70-44AF-8B4B-9A8E-4DD990651CE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35076BC-D77E-DE48-8B8B-51D14D4397B0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89D39CE9-5A7A-0647-A6A8-45E4D2711A46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95B0976F-A318-144C-955C-D38F7FC6F99A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B50B9CBC-3333-AC46-94B3-007B1C9CD2C9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BEB2DA62-5080-3749-B102-928C890DB8F6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5261E49-281B-AE40-8871-618911504426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DD5E25B-056B-D546-B25C-EE8EC34C8F4C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CB391EE-2F55-8941-A82E-DB80A9C6D341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74D1BED7-CE9F-5142-BA68-FA6C9553B213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D2B2C203-3531-244A-AC1B-2DDDE052EA23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A929504F-D286-1749-A67C-7AA34934AC7F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5D2B8E1F-40E9-8F4D-91E9-A69B86ECFD75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2A361B88-1BA1-D841-A379-A7209197C387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D8AC39E1-90AC-A248-935A-9C0ED8697C1F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FC7EC1F2-B4B6-B44D-BAD3-2E4F0031DD34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0EFF7F48-A0AC-F144-8507-A8698E842D65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87930A96-EDA8-5444-A326-5ECBCBB86D78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B97F9F15-37AC-1442-8E69-F9300E5DECA6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E57146FA-089C-1441-886F-72264E1E6097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27EC99C5-FFF3-5C43-917D-3E8F5E2C5594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01DF9B69-8E2F-834D-97B9-250B3B3EB5FF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562B5990-A832-D840-84DF-6A86FE96A9C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C8154103-FD76-E446-932B-048D6D0EE4F2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65551088-EBCC-CA46-855C-FC335D17F543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64EDF489-2426-9048-8310-B2CDC4239A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815B332B-6897-B945-8909-CB0127F4F255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0777870B-539B-DF46-890B-5F9E8BEECB11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5D7F54DE-DD46-B345-AE02-3A2129F9EE3E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E213"/>
  <sheetViews>
    <sheetView showGridLines="0" workbookViewId="0">
      <selection activeCell="E2" sqref="E2"/>
    </sheetView>
  </sheetViews>
  <sheetFormatPr baseColWidth="10" defaultColWidth="8.83203125" defaultRowHeight="15" outlineLevelRow="1" x14ac:dyDescent="0.2"/>
  <cols>
    <col min="1" max="1" width="1.6640625" customWidth="1"/>
    <col min="2" max="2" width="40.6640625" customWidth="1"/>
    <col min="3" max="3" width="48.6640625" customWidth="1"/>
    <col min="5" max="5" width="44" customWidth="1"/>
  </cols>
  <sheetData>
    <row r="2" spans="2:3" ht="24" x14ac:dyDescent="0.3">
      <c r="B2" s="89" t="s">
        <v>149</v>
      </c>
      <c r="C2" s="89"/>
    </row>
    <row r="3" spans="2:3" x14ac:dyDescent="0.2">
      <c r="B3" s="8"/>
      <c r="C3" s="8"/>
    </row>
    <row r="4" spans="2:3" ht="63" customHeight="1" outlineLevel="1" x14ac:dyDescent="0.2">
      <c r="B4" s="103" t="s">
        <v>153</v>
      </c>
      <c r="C4" s="103"/>
    </row>
    <row r="5" spans="2:3" outlineLevel="1" x14ac:dyDescent="0.2">
      <c r="B5" s="20" t="s">
        <v>147</v>
      </c>
      <c r="C5" s="23" t="s">
        <v>148</v>
      </c>
    </row>
    <row r="6" spans="2:3" outlineLevel="1" x14ac:dyDescent="0.2">
      <c r="B6" s="8"/>
      <c r="C6" s="8"/>
    </row>
    <row r="7" spans="2:3" x14ac:dyDescent="0.2">
      <c r="B7" s="8"/>
      <c r="C7" s="8"/>
    </row>
    <row r="8" spans="2:3" ht="22" thickBot="1" x14ac:dyDescent="0.3">
      <c r="B8" s="14" t="s">
        <v>150</v>
      </c>
      <c r="C8" s="15"/>
    </row>
    <row r="10" spans="2:3" ht="19" x14ac:dyDescent="0.25">
      <c r="B10" s="22" t="s">
        <v>26</v>
      </c>
    </row>
    <row r="11" spans="2:3" x14ac:dyDescent="0.2">
      <c r="B11" s="1"/>
    </row>
    <row r="12" spans="2:3" s="44" customFormat="1" x14ac:dyDescent="0.2">
      <c r="B12" s="66" t="s">
        <v>0</v>
      </c>
      <c r="C12" s="66" t="s">
        <v>41</v>
      </c>
    </row>
    <row r="13" spans="2:3" s="44" customFormat="1" x14ac:dyDescent="0.2">
      <c r="B13" s="67"/>
    </row>
    <row r="14" spans="2:3" s="44" customFormat="1" x14ac:dyDescent="0.2">
      <c r="B14" s="41" t="s">
        <v>32</v>
      </c>
      <c r="C14" s="42"/>
    </row>
    <row r="15" spans="2:3" s="44" customFormat="1" ht="16" outlineLevel="1" x14ac:dyDescent="0.2">
      <c r="B15" s="64" t="s">
        <v>34</v>
      </c>
      <c r="C15" s="46"/>
    </row>
    <row r="16" spans="2:3" s="44" customFormat="1" ht="16" outlineLevel="1" x14ac:dyDescent="0.2">
      <c r="B16" s="64" t="s">
        <v>35</v>
      </c>
      <c r="C16" s="46"/>
    </row>
    <row r="17" spans="2:3" s="44" customFormat="1" ht="16" outlineLevel="1" x14ac:dyDescent="0.2">
      <c r="B17" s="64" t="s">
        <v>38</v>
      </c>
      <c r="C17" s="46"/>
    </row>
    <row r="18" spans="2:3" s="44" customFormat="1" ht="16" outlineLevel="1" x14ac:dyDescent="0.2">
      <c r="B18" s="64" t="s">
        <v>36</v>
      </c>
      <c r="C18" s="46"/>
    </row>
    <row r="19" spans="2:3" s="44" customFormat="1" ht="16" outlineLevel="1" x14ac:dyDescent="0.2">
      <c r="B19" s="64" t="s">
        <v>37</v>
      </c>
      <c r="C19" s="46"/>
    </row>
    <row r="20" spans="2:3" s="44" customFormat="1" ht="16" outlineLevel="1" x14ac:dyDescent="0.2">
      <c r="B20" s="64" t="s">
        <v>39</v>
      </c>
      <c r="C20" s="46"/>
    </row>
    <row r="21" spans="2:3" s="44" customFormat="1" ht="16" outlineLevel="1" x14ac:dyDescent="0.2">
      <c r="B21" s="64" t="s">
        <v>40</v>
      </c>
      <c r="C21" s="46"/>
    </row>
    <row r="22" spans="2:3" s="44" customFormat="1" ht="16" outlineLevel="1" x14ac:dyDescent="0.2">
      <c r="B22" s="64" t="s">
        <v>159</v>
      </c>
      <c r="C22" s="46"/>
    </row>
    <row r="23" spans="2:3" s="44" customFormat="1" ht="16" outlineLevel="1" x14ac:dyDescent="0.2">
      <c r="B23" s="64" t="s">
        <v>159</v>
      </c>
      <c r="C23" s="46"/>
    </row>
    <row r="24" spans="2:3" s="44" customFormat="1" ht="16" outlineLevel="1" x14ac:dyDescent="0.2">
      <c r="B24" s="64" t="s">
        <v>159</v>
      </c>
      <c r="C24" s="46"/>
    </row>
    <row r="25" spans="2:3" s="44" customFormat="1" ht="16" outlineLevel="1" x14ac:dyDescent="0.2">
      <c r="B25" s="64" t="s">
        <v>159</v>
      </c>
      <c r="C25" s="46"/>
    </row>
    <row r="26" spans="2:3" s="44" customFormat="1" ht="16" outlineLevel="1" x14ac:dyDescent="0.2">
      <c r="B26" s="64" t="s">
        <v>159</v>
      </c>
      <c r="C26" s="46"/>
    </row>
    <row r="27" spans="2:3" s="44" customFormat="1" ht="16" outlineLevel="1" x14ac:dyDescent="0.2">
      <c r="B27" s="64" t="s">
        <v>159</v>
      </c>
      <c r="C27" s="46"/>
    </row>
    <row r="28" spans="2:3" s="44" customFormat="1" ht="16" outlineLevel="1" x14ac:dyDescent="0.2">
      <c r="B28" s="64" t="s">
        <v>159</v>
      </c>
      <c r="C28" s="46"/>
    </row>
    <row r="29" spans="2:3" s="44" customFormat="1" ht="16" outlineLevel="1" x14ac:dyDescent="0.2">
      <c r="B29" s="64" t="s">
        <v>159</v>
      </c>
      <c r="C29" s="46"/>
    </row>
    <row r="30" spans="2:3" x14ac:dyDescent="0.2">
      <c r="B30" s="2" t="s">
        <v>30</v>
      </c>
    </row>
    <row r="31" spans="2:3" ht="19" x14ac:dyDescent="0.25">
      <c r="B31" s="22" t="s">
        <v>25</v>
      </c>
    </row>
    <row r="33" spans="2:3" s="44" customFormat="1" x14ac:dyDescent="0.2">
      <c r="B33" s="66" t="s">
        <v>0</v>
      </c>
      <c r="C33" s="66" t="s">
        <v>41</v>
      </c>
    </row>
    <row r="34" spans="2:3" s="44" customFormat="1" x14ac:dyDescent="0.2"/>
    <row r="35" spans="2:3" s="44" customFormat="1" x14ac:dyDescent="0.2">
      <c r="B35" s="41" t="s">
        <v>1</v>
      </c>
      <c r="C35" s="42"/>
    </row>
    <row r="36" spans="2:3" s="44" customFormat="1" ht="16" outlineLevel="1" x14ac:dyDescent="0.2">
      <c r="B36" s="68" t="s">
        <v>2</v>
      </c>
      <c r="C36" s="46"/>
    </row>
    <row r="37" spans="2:3" s="44" customFormat="1" ht="16" outlineLevel="1" x14ac:dyDescent="0.2">
      <c r="B37" s="68" t="s">
        <v>3</v>
      </c>
      <c r="C37" s="46"/>
    </row>
    <row r="38" spans="2:3" s="44" customFormat="1" ht="16" outlineLevel="1" x14ac:dyDescent="0.2">
      <c r="B38" s="68" t="s">
        <v>4</v>
      </c>
      <c r="C38" s="46"/>
    </row>
    <row r="39" spans="2:3" s="44" customFormat="1" ht="16" outlineLevel="1" x14ac:dyDescent="0.2">
      <c r="B39" s="68" t="s">
        <v>5</v>
      </c>
      <c r="C39" s="46"/>
    </row>
    <row r="40" spans="2:3" s="44" customFormat="1" ht="16" outlineLevel="1" x14ac:dyDescent="0.2">
      <c r="B40" s="68" t="s">
        <v>9</v>
      </c>
      <c r="C40" s="46"/>
    </row>
    <row r="41" spans="2:3" s="44" customFormat="1" ht="16" outlineLevel="1" x14ac:dyDescent="0.2">
      <c r="B41" s="68" t="s">
        <v>159</v>
      </c>
      <c r="C41" s="69"/>
    </row>
    <row r="42" spans="2:3" s="44" customFormat="1" ht="16" outlineLevel="1" x14ac:dyDescent="0.2">
      <c r="B42" s="68" t="s">
        <v>159</v>
      </c>
      <c r="C42" s="69"/>
    </row>
    <row r="43" spans="2:3" s="44" customFormat="1" ht="16" outlineLevel="1" x14ac:dyDescent="0.2">
      <c r="B43" s="68" t="s">
        <v>159</v>
      </c>
      <c r="C43" s="69"/>
    </row>
    <row r="44" spans="2:3" s="44" customFormat="1" ht="16" outlineLevel="1" x14ac:dyDescent="0.2">
      <c r="B44" s="68" t="s">
        <v>159</v>
      </c>
      <c r="C44" s="69"/>
    </row>
    <row r="45" spans="2:3" s="44" customFormat="1" ht="16" outlineLevel="1" x14ac:dyDescent="0.2">
      <c r="B45" s="68" t="s">
        <v>159</v>
      </c>
      <c r="C45" s="69"/>
    </row>
    <row r="46" spans="2:3" s="44" customFormat="1" x14ac:dyDescent="0.2">
      <c r="B46" s="56" t="s">
        <v>30</v>
      </c>
      <c r="C46" s="46"/>
    </row>
    <row r="47" spans="2:3" s="44" customFormat="1" x14ac:dyDescent="0.2">
      <c r="B47" s="41" t="s">
        <v>10</v>
      </c>
      <c r="C47" s="42"/>
    </row>
    <row r="48" spans="2:3" s="44" customFormat="1" ht="16" outlineLevel="1" x14ac:dyDescent="0.2">
      <c r="B48" s="68" t="s">
        <v>11</v>
      </c>
      <c r="C48" s="46"/>
    </row>
    <row r="49" spans="2:3" s="44" customFormat="1" ht="16" outlineLevel="1" x14ac:dyDescent="0.2">
      <c r="B49" s="68" t="s">
        <v>14</v>
      </c>
      <c r="C49" s="46"/>
    </row>
    <row r="50" spans="2:3" s="44" customFormat="1" ht="16" outlineLevel="1" x14ac:dyDescent="0.2">
      <c r="B50" s="68" t="s">
        <v>12</v>
      </c>
      <c r="C50" s="46"/>
    </row>
    <row r="51" spans="2:3" s="44" customFormat="1" ht="16" outlineLevel="1" x14ac:dyDescent="0.2">
      <c r="B51" s="68" t="s">
        <v>13</v>
      </c>
      <c r="C51" s="46"/>
    </row>
    <row r="52" spans="2:3" s="44" customFormat="1" ht="16" outlineLevel="1" x14ac:dyDescent="0.2">
      <c r="B52" s="68" t="s">
        <v>33</v>
      </c>
      <c r="C52" s="46"/>
    </row>
    <row r="53" spans="2:3" s="44" customFormat="1" ht="16" outlineLevel="1" x14ac:dyDescent="0.2">
      <c r="B53" s="68" t="s">
        <v>15</v>
      </c>
      <c r="C53" s="46"/>
    </row>
    <row r="54" spans="2:3" s="44" customFormat="1" ht="16" outlineLevel="1" x14ac:dyDescent="0.2">
      <c r="B54" s="68" t="s">
        <v>16</v>
      </c>
      <c r="C54" s="46"/>
    </row>
    <row r="55" spans="2:3" s="44" customFormat="1" ht="16" outlineLevel="1" x14ac:dyDescent="0.2">
      <c r="B55" s="68" t="s">
        <v>17</v>
      </c>
      <c r="C55" s="46"/>
    </row>
    <row r="56" spans="2:3" s="44" customFormat="1" ht="16" outlineLevel="1" x14ac:dyDescent="0.2">
      <c r="B56" s="68" t="s">
        <v>104</v>
      </c>
      <c r="C56" s="46"/>
    </row>
    <row r="57" spans="2:3" s="44" customFormat="1" ht="16" outlineLevel="1" x14ac:dyDescent="0.2">
      <c r="B57" s="68" t="s">
        <v>9</v>
      </c>
      <c r="C57" s="46"/>
    </row>
    <row r="58" spans="2:3" s="44" customFormat="1" x14ac:dyDescent="0.2">
      <c r="B58" s="56" t="s">
        <v>30</v>
      </c>
      <c r="C58" s="46"/>
    </row>
    <row r="59" spans="2:3" s="44" customFormat="1" x14ac:dyDescent="0.2">
      <c r="B59" s="41" t="s">
        <v>6</v>
      </c>
      <c r="C59" s="42"/>
    </row>
    <row r="60" spans="2:3" s="44" customFormat="1" ht="16" outlineLevel="1" x14ac:dyDescent="0.2">
      <c r="B60" s="68" t="s">
        <v>91</v>
      </c>
      <c r="C60" s="46"/>
    </row>
    <row r="61" spans="2:3" s="44" customFormat="1" ht="16" outlineLevel="1" x14ac:dyDescent="0.2">
      <c r="B61" s="68" t="s">
        <v>92</v>
      </c>
      <c r="C61" s="46"/>
    </row>
    <row r="62" spans="2:3" s="44" customFormat="1" ht="16" outlineLevel="1" x14ac:dyDescent="0.2">
      <c r="B62" s="68" t="s">
        <v>89</v>
      </c>
      <c r="C62" s="46"/>
    </row>
    <row r="63" spans="2:3" s="44" customFormat="1" ht="16" outlineLevel="1" x14ac:dyDescent="0.2">
      <c r="B63" s="68" t="s">
        <v>90</v>
      </c>
      <c r="C63" s="46"/>
    </row>
    <row r="64" spans="2:3" s="44" customFormat="1" ht="16" outlineLevel="1" x14ac:dyDescent="0.2">
      <c r="B64" s="68" t="s">
        <v>7</v>
      </c>
      <c r="C64" s="46"/>
    </row>
    <row r="65" spans="2:3" s="44" customFormat="1" ht="16" outlineLevel="1" x14ac:dyDescent="0.2">
      <c r="B65" s="68" t="s">
        <v>93</v>
      </c>
      <c r="C65" s="46"/>
    </row>
    <row r="66" spans="2:3" s="44" customFormat="1" ht="16" outlineLevel="1" x14ac:dyDescent="0.2">
      <c r="B66" s="68" t="s">
        <v>8</v>
      </c>
      <c r="C66" s="46"/>
    </row>
    <row r="67" spans="2:3" s="44" customFormat="1" ht="16" outlineLevel="1" x14ac:dyDescent="0.2">
      <c r="B67" s="68" t="s">
        <v>9</v>
      </c>
      <c r="C67" s="46"/>
    </row>
    <row r="68" spans="2:3" s="44" customFormat="1" ht="16" outlineLevel="1" x14ac:dyDescent="0.2">
      <c r="B68" s="68" t="s">
        <v>159</v>
      </c>
      <c r="C68" s="69"/>
    </row>
    <row r="69" spans="2:3" s="44" customFormat="1" ht="16" outlineLevel="1" x14ac:dyDescent="0.2">
      <c r="B69" s="68" t="s">
        <v>159</v>
      </c>
      <c r="C69" s="69"/>
    </row>
    <row r="70" spans="2:3" s="44" customFormat="1" x14ac:dyDescent="0.2">
      <c r="B70" s="56" t="s">
        <v>30</v>
      </c>
    </row>
    <row r="71" spans="2:3" s="44" customFormat="1" x14ac:dyDescent="0.2">
      <c r="B71" s="41" t="s">
        <v>75</v>
      </c>
      <c r="C71" s="42"/>
    </row>
    <row r="72" spans="2:3" s="44" customFormat="1" ht="16" outlineLevel="1" x14ac:dyDescent="0.2">
      <c r="B72" s="68" t="s">
        <v>76</v>
      </c>
      <c r="C72" s="46"/>
    </row>
    <row r="73" spans="2:3" s="44" customFormat="1" ht="16" outlineLevel="1" x14ac:dyDescent="0.2">
      <c r="B73" s="68" t="s">
        <v>77</v>
      </c>
      <c r="C73" s="46"/>
    </row>
    <row r="74" spans="2:3" s="44" customFormat="1" ht="16" outlineLevel="1" x14ac:dyDescent="0.2">
      <c r="B74" s="68" t="s">
        <v>78</v>
      </c>
      <c r="C74" s="46"/>
    </row>
    <row r="75" spans="2:3" s="44" customFormat="1" ht="16" outlineLevel="1" x14ac:dyDescent="0.2">
      <c r="B75" s="68" t="s">
        <v>79</v>
      </c>
      <c r="C75" s="46"/>
    </row>
    <row r="76" spans="2:3" s="44" customFormat="1" ht="16" outlineLevel="1" x14ac:dyDescent="0.2">
      <c r="B76" s="68" t="s">
        <v>9</v>
      </c>
      <c r="C76" s="46"/>
    </row>
    <row r="77" spans="2:3" s="44" customFormat="1" ht="16" outlineLevel="1" x14ac:dyDescent="0.2">
      <c r="B77" s="68" t="s">
        <v>159</v>
      </c>
      <c r="C77" s="69"/>
    </row>
    <row r="78" spans="2:3" s="44" customFormat="1" ht="16" outlineLevel="1" x14ac:dyDescent="0.2">
      <c r="B78" s="68" t="s">
        <v>159</v>
      </c>
      <c r="C78" s="69"/>
    </row>
    <row r="79" spans="2:3" s="44" customFormat="1" ht="16" outlineLevel="1" x14ac:dyDescent="0.2">
      <c r="B79" s="68" t="s">
        <v>159</v>
      </c>
      <c r="C79" s="69"/>
    </row>
    <row r="80" spans="2:3" s="44" customFormat="1" ht="16" outlineLevel="1" x14ac:dyDescent="0.2">
      <c r="B80" s="68" t="s">
        <v>159</v>
      </c>
      <c r="C80" s="69"/>
    </row>
    <row r="81" spans="2:5" s="44" customFormat="1" ht="16" outlineLevel="1" x14ac:dyDescent="0.2">
      <c r="B81" s="68" t="s">
        <v>159</v>
      </c>
      <c r="C81" s="69"/>
    </row>
    <row r="82" spans="2:5" s="44" customFormat="1" x14ac:dyDescent="0.2"/>
    <row r="83" spans="2:5" s="44" customFormat="1" x14ac:dyDescent="0.2">
      <c r="B83" s="41" t="s">
        <v>98</v>
      </c>
      <c r="C83" s="42"/>
      <c r="E83" s="52"/>
    </row>
    <row r="84" spans="2:5" s="44" customFormat="1" ht="16" outlineLevel="1" x14ac:dyDescent="0.2">
      <c r="B84" s="68" t="s">
        <v>99</v>
      </c>
      <c r="C84" s="46"/>
    </row>
    <row r="85" spans="2:5" s="44" customFormat="1" ht="16" outlineLevel="1" x14ac:dyDescent="0.2">
      <c r="B85" s="68" t="s">
        <v>100</v>
      </c>
      <c r="C85" s="46"/>
    </row>
    <row r="86" spans="2:5" s="44" customFormat="1" ht="16" outlineLevel="1" x14ac:dyDescent="0.2">
      <c r="B86" s="68" t="s">
        <v>101</v>
      </c>
      <c r="C86" s="46"/>
    </row>
    <row r="87" spans="2:5" s="44" customFormat="1" ht="16" outlineLevel="1" x14ac:dyDescent="0.2">
      <c r="B87" s="68" t="s">
        <v>9</v>
      </c>
      <c r="C87" s="46"/>
    </row>
    <row r="88" spans="2:5" s="44" customFormat="1" ht="16" outlineLevel="1" x14ac:dyDescent="0.2">
      <c r="B88" s="68" t="s">
        <v>159</v>
      </c>
      <c r="C88" s="69"/>
    </row>
    <row r="89" spans="2:5" s="44" customFormat="1" ht="16" outlineLevel="1" x14ac:dyDescent="0.2">
      <c r="B89" s="68" t="s">
        <v>159</v>
      </c>
      <c r="C89" s="69"/>
    </row>
    <row r="90" spans="2:5" s="44" customFormat="1" ht="16" outlineLevel="1" x14ac:dyDescent="0.2">
      <c r="B90" s="68" t="s">
        <v>159</v>
      </c>
      <c r="C90" s="69"/>
    </row>
    <row r="91" spans="2:5" s="44" customFormat="1" ht="16" outlineLevel="1" x14ac:dyDescent="0.2">
      <c r="B91" s="68" t="s">
        <v>159</v>
      </c>
      <c r="C91" s="69"/>
    </row>
    <row r="92" spans="2:5" s="44" customFormat="1" ht="16" outlineLevel="1" x14ac:dyDescent="0.2">
      <c r="B92" s="68" t="s">
        <v>159</v>
      </c>
      <c r="C92" s="69"/>
    </row>
    <row r="93" spans="2:5" s="44" customFormat="1" ht="16" outlineLevel="1" x14ac:dyDescent="0.2">
      <c r="B93" s="68" t="s">
        <v>159</v>
      </c>
      <c r="C93" s="69"/>
    </row>
    <row r="94" spans="2:5" s="44" customFormat="1" x14ac:dyDescent="0.2">
      <c r="B94" s="59"/>
    </row>
    <row r="95" spans="2:5" s="44" customFormat="1" x14ac:dyDescent="0.2">
      <c r="B95" s="41" t="s">
        <v>18</v>
      </c>
      <c r="C95" s="42"/>
    </row>
    <row r="96" spans="2:5" s="44" customFormat="1" ht="16" outlineLevel="1" x14ac:dyDescent="0.2">
      <c r="B96" s="68" t="s">
        <v>125</v>
      </c>
      <c r="C96" s="46"/>
    </row>
    <row r="97" spans="2:3" s="44" customFormat="1" ht="16" outlineLevel="1" x14ac:dyDescent="0.2">
      <c r="B97" s="68" t="s">
        <v>83</v>
      </c>
      <c r="C97" s="46"/>
    </row>
    <row r="98" spans="2:3" s="44" customFormat="1" ht="16" outlineLevel="1" x14ac:dyDescent="0.2">
      <c r="B98" s="68" t="s">
        <v>82</v>
      </c>
      <c r="C98" s="46"/>
    </row>
    <row r="99" spans="2:3" s="44" customFormat="1" ht="16" outlineLevel="1" x14ac:dyDescent="0.2">
      <c r="B99" s="68" t="s">
        <v>84</v>
      </c>
      <c r="C99" s="46"/>
    </row>
    <row r="100" spans="2:3" s="44" customFormat="1" ht="16" outlineLevel="1" x14ac:dyDescent="0.2">
      <c r="B100" s="68" t="s">
        <v>9</v>
      </c>
      <c r="C100" s="46"/>
    </row>
    <row r="101" spans="2:3" s="44" customFormat="1" ht="16" outlineLevel="1" x14ac:dyDescent="0.2">
      <c r="B101" s="68" t="s">
        <v>159</v>
      </c>
      <c r="C101" s="69"/>
    </row>
    <row r="102" spans="2:3" s="44" customFormat="1" ht="16" outlineLevel="1" x14ac:dyDescent="0.2">
      <c r="B102" s="68" t="s">
        <v>159</v>
      </c>
      <c r="C102" s="69"/>
    </row>
    <row r="103" spans="2:3" s="44" customFormat="1" ht="16" outlineLevel="1" x14ac:dyDescent="0.2">
      <c r="B103" s="68" t="s">
        <v>159</v>
      </c>
      <c r="C103" s="69"/>
    </row>
    <row r="104" spans="2:3" s="44" customFormat="1" ht="16" outlineLevel="1" x14ac:dyDescent="0.2">
      <c r="B104" s="68" t="s">
        <v>159</v>
      </c>
      <c r="C104" s="69"/>
    </row>
    <row r="105" spans="2:3" s="44" customFormat="1" ht="16" outlineLevel="1" x14ac:dyDescent="0.2">
      <c r="B105" s="68" t="s">
        <v>159</v>
      </c>
      <c r="C105" s="69"/>
    </row>
    <row r="106" spans="2:3" s="44" customFormat="1" x14ac:dyDescent="0.2">
      <c r="B106" s="56" t="s">
        <v>30</v>
      </c>
    </row>
    <row r="107" spans="2:3" s="44" customFormat="1" x14ac:dyDescent="0.2">
      <c r="B107" s="41" t="s">
        <v>80</v>
      </c>
      <c r="C107" s="42"/>
    </row>
    <row r="108" spans="2:3" s="44" customFormat="1" ht="16" outlineLevel="1" x14ac:dyDescent="0.2">
      <c r="B108" s="68" t="s">
        <v>81</v>
      </c>
      <c r="C108" s="46"/>
    </row>
    <row r="109" spans="2:3" s="44" customFormat="1" ht="16" outlineLevel="1" x14ac:dyDescent="0.2">
      <c r="B109" s="68" t="s">
        <v>86</v>
      </c>
      <c r="C109" s="46"/>
    </row>
    <row r="110" spans="2:3" s="44" customFormat="1" ht="16" outlineLevel="1" x14ac:dyDescent="0.2">
      <c r="B110" s="68" t="s">
        <v>87</v>
      </c>
      <c r="C110" s="46"/>
    </row>
    <row r="111" spans="2:3" s="44" customFormat="1" ht="16" outlineLevel="1" x14ac:dyDescent="0.2">
      <c r="B111" s="68" t="s">
        <v>88</v>
      </c>
      <c r="C111" s="46"/>
    </row>
    <row r="112" spans="2:3" s="44" customFormat="1" ht="16" outlineLevel="1" x14ac:dyDescent="0.2">
      <c r="B112" s="68" t="s">
        <v>9</v>
      </c>
      <c r="C112" s="46"/>
    </row>
    <row r="113" spans="2:3" s="44" customFormat="1" ht="16" outlineLevel="1" x14ac:dyDescent="0.2">
      <c r="B113" s="68" t="s">
        <v>159</v>
      </c>
      <c r="C113" s="69"/>
    </row>
    <row r="114" spans="2:3" s="44" customFormat="1" ht="16" outlineLevel="1" x14ac:dyDescent="0.2">
      <c r="B114" s="68" t="s">
        <v>159</v>
      </c>
      <c r="C114" s="69"/>
    </row>
    <row r="115" spans="2:3" s="44" customFormat="1" ht="16" outlineLevel="1" x14ac:dyDescent="0.2">
      <c r="B115" s="68" t="s">
        <v>159</v>
      </c>
      <c r="C115" s="69"/>
    </row>
    <row r="116" spans="2:3" s="44" customFormat="1" ht="16" outlineLevel="1" x14ac:dyDescent="0.2">
      <c r="B116" s="68" t="s">
        <v>159</v>
      </c>
      <c r="C116" s="69"/>
    </row>
    <row r="117" spans="2:3" s="44" customFormat="1" ht="16" outlineLevel="1" x14ac:dyDescent="0.2">
      <c r="B117" s="68" t="s">
        <v>159</v>
      </c>
      <c r="C117" s="69"/>
    </row>
    <row r="118" spans="2:3" s="44" customFormat="1" x14ac:dyDescent="0.2">
      <c r="B118" s="56" t="s">
        <v>30</v>
      </c>
    </row>
    <row r="119" spans="2:3" s="44" customFormat="1" x14ac:dyDescent="0.2">
      <c r="B119" s="41" t="s">
        <v>103</v>
      </c>
      <c r="C119" s="42"/>
    </row>
    <row r="120" spans="2:3" s="44" customFormat="1" ht="16" outlineLevel="1" x14ac:dyDescent="0.2">
      <c r="B120" s="68" t="s">
        <v>116</v>
      </c>
      <c r="C120" s="46"/>
    </row>
    <row r="121" spans="2:3" s="44" customFormat="1" ht="16" outlineLevel="1" x14ac:dyDescent="0.2">
      <c r="B121" s="68" t="s">
        <v>117</v>
      </c>
      <c r="C121" s="46"/>
    </row>
    <row r="122" spans="2:3" s="44" customFormat="1" ht="16" outlineLevel="1" x14ac:dyDescent="0.2">
      <c r="B122" s="68" t="s">
        <v>118</v>
      </c>
      <c r="C122" s="46"/>
    </row>
    <row r="123" spans="2:3" s="44" customFormat="1" ht="16" outlineLevel="1" x14ac:dyDescent="0.2">
      <c r="B123" s="68" t="s">
        <v>119</v>
      </c>
      <c r="C123" s="46"/>
    </row>
    <row r="124" spans="2:3" s="44" customFormat="1" ht="16" outlineLevel="1" x14ac:dyDescent="0.2">
      <c r="B124" s="68" t="s">
        <v>120</v>
      </c>
      <c r="C124" s="46"/>
    </row>
    <row r="125" spans="2:3" s="44" customFormat="1" ht="16" outlineLevel="1" x14ac:dyDescent="0.2">
      <c r="B125" s="68" t="s">
        <v>9</v>
      </c>
      <c r="C125" s="46"/>
    </row>
    <row r="126" spans="2:3" s="44" customFormat="1" ht="16" outlineLevel="1" x14ac:dyDescent="0.2">
      <c r="B126" s="68" t="s">
        <v>159</v>
      </c>
      <c r="C126" s="69"/>
    </row>
    <row r="127" spans="2:3" s="44" customFormat="1" ht="16" outlineLevel="1" x14ac:dyDescent="0.2">
      <c r="B127" s="68" t="s">
        <v>159</v>
      </c>
      <c r="C127" s="69"/>
    </row>
    <row r="128" spans="2:3" s="44" customFormat="1" ht="16" outlineLevel="1" x14ac:dyDescent="0.2">
      <c r="B128" s="68" t="s">
        <v>159</v>
      </c>
      <c r="C128" s="69"/>
    </row>
    <row r="129" spans="2:3" s="44" customFormat="1" ht="16" outlineLevel="1" x14ac:dyDescent="0.2">
      <c r="B129" s="68" t="s">
        <v>159</v>
      </c>
      <c r="C129" s="69"/>
    </row>
    <row r="130" spans="2:3" s="44" customFormat="1" x14ac:dyDescent="0.2">
      <c r="B130" s="56" t="s">
        <v>30</v>
      </c>
    </row>
    <row r="131" spans="2:3" s="44" customFormat="1" x14ac:dyDescent="0.2">
      <c r="B131" s="41" t="s">
        <v>105</v>
      </c>
      <c r="C131" s="42"/>
    </row>
    <row r="132" spans="2:3" s="44" customFormat="1" ht="16" outlineLevel="1" x14ac:dyDescent="0.2">
      <c r="B132" s="68" t="s">
        <v>107</v>
      </c>
      <c r="C132" s="46"/>
    </row>
    <row r="133" spans="2:3" s="44" customFormat="1" ht="16" outlineLevel="1" x14ac:dyDescent="0.2">
      <c r="B133" s="68" t="s">
        <v>106</v>
      </c>
      <c r="C133" s="46"/>
    </row>
    <row r="134" spans="2:3" s="44" customFormat="1" ht="16" outlineLevel="1" x14ac:dyDescent="0.2">
      <c r="B134" s="68" t="s">
        <v>109</v>
      </c>
      <c r="C134" s="46"/>
    </row>
    <row r="135" spans="2:3" s="44" customFormat="1" ht="16" outlineLevel="1" x14ac:dyDescent="0.2">
      <c r="B135" s="68" t="s">
        <v>108</v>
      </c>
      <c r="C135" s="46"/>
    </row>
    <row r="136" spans="2:3" s="44" customFormat="1" ht="16" outlineLevel="1" x14ac:dyDescent="0.2">
      <c r="B136" s="68" t="s">
        <v>114</v>
      </c>
      <c r="C136" s="46"/>
    </row>
    <row r="137" spans="2:3" s="44" customFormat="1" ht="16" outlineLevel="1" x14ac:dyDescent="0.2">
      <c r="B137" s="68" t="s">
        <v>110</v>
      </c>
      <c r="C137" s="46"/>
    </row>
    <row r="138" spans="2:3" s="44" customFormat="1" ht="16" outlineLevel="1" x14ac:dyDescent="0.2">
      <c r="B138" s="68" t="s">
        <v>124</v>
      </c>
      <c r="C138" s="46"/>
    </row>
    <row r="139" spans="2:3" s="44" customFormat="1" ht="16" outlineLevel="1" x14ac:dyDescent="0.2">
      <c r="B139" s="68" t="s">
        <v>9</v>
      </c>
      <c r="C139" s="46"/>
    </row>
    <row r="140" spans="2:3" s="44" customFormat="1" ht="16" outlineLevel="1" x14ac:dyDescent="0.2">
      <c r="B140" s="68" t="s">
        <v>159</v>
      </c>
      <c r="C140" s="69"/>
    </row>
    <row r="141" spans="2:3" s="44" customFormat="1" ht="16" outlineLevel="1" x14ac:dyDescent="0.2">
      <c r="B141" s="68" t="s">
        <v>159</v>
      </c>
      <c r="C141" s="69"/>
    </row>
    <row r="142" spans="2:3" s="44" customFormat="1" x14ac:dyDescent="0.2">
      <c r="B142" s="56" t="s">
        <v>30</v>
      </c>
    </row>
    <row r="143" spans="2:3" s="44" customFormat="1" x14ac:dyDescent="0.2">
      <c r="B143" s="41" t="s">
        <v>102</v>
      </c>
      <c r="C143" s="42"/>
    </row>
    <row r="144" spans="2:3" s="44" customFormat="1" ht="16" outlineLevel="1" x14ac:dyDescent="0.2">
      <c r="B144" s="68" t="s">
        <v>111</v>
      </c>
      <c r="C144" s="46"/>
    </row>
    <row r="145" spans="2:3" s="44" customFormat="1" ht="16" outlineLevel="1" x14ac:dyDescent="0.2">
      <c r="B145" s="68" t="s">
        <v>112</v>
      </c>
      <c r="C145" s="46"/>
    </row>
    <row r="146" spans="2:3" s="44" customFormat="1" ht="16" outlineLevel="1" x14ac:dyDescent="0.2">
      <c r="B146" s="68" t="s">
        <v>113</v>
      </c>
      <c r="C146" s="46"/>
    </row>
    <row r="147" spans="2:3" s="44" customFormat="1" ht="16" outlineLevel="1" x14ac:dyDescent="0.2">
      <c r="B147" s="68" t="s">
        <v>123</v>
      </c>
      <c r="C147" s="46"/>
    </row>
    <row r="148" spans="2:3" s="44" customFormat="1" ht="16" outlineLevel="1" x14ac:dyDescent="0.2">
      <c r="B148" s="68" t="s">
        <v>115</v>
      </c>
      <c r="C148" s="46"/>
    </row>
    <row r="149" spans="2:3" s="44" customFormat="1" ht="16" outlineLevel="1" x14ac:dyDescent="0.2">
      <c r="B149" s="68" t="s">
        <v>121</v>
      </c>
      <c r="C149" s="46"/>
    </row>
    <row r="150" spans="2:3" s="44" customFormat="1" ht="16" outlineLevel="1" x14ac:dyDescent="0.2">
      <c r="B150" s="68" t="s">
        <v>122</v>
      </c>
      <c r="C150" s="46"/>
    </row>
    <row r="151" spans="2:3" s="44" customFormat="1" ht="16" outlineLevel="1" x14ac:dyDescent="0.2">
      <c r="B151" s="68" t="s">
        <v>9</v>
      </c>
      <c r="C151" s="46"/>
    </row>
    <row r="152" spans="2:3" s="44" customFormat="1" ht="16" outlineLevel="1" x14ac:dyDescent="0.2">
      <c r="B152" s="68" t="s">
        <v>159</v>
      </c>
      <c r="C152" s="69"/>
    </row>
    <row r="153" spans="2:3" s="44" customFormat="1" ht="16" outlineLevel="1" x14ac:dyDescent="0.2">
      <c r="B153" s="68" t="s">
        <v>159</v>
      </c>
      <c r="C153" s="69"/>
    </row>
    <row r="154" spans="2:3" s="44" customFormat="1" x14ac:dyDescent="0.2">
      <c r="B154" s="56" t="s">
        <v>30</v>
      </c>
    </row>
    <row r="155" spans="2:3" s="44" customFormat="1" x14ac:dyDescent="0.2">
      <c r="B155" s="41" t="s">
        <v>19</v>
      </c>
      <c r="C155" s="42"/>
    </row>
    <row r="156" spans="2:3" s="44" customFormat="1" ht="16" outlineLevel="1" x14ac:dyDescent="0.2">
      <c r="B156" s="68" t="s">
        <v>21</v>
      </c>
      <c r="C156" s="46"/>
    </row>
    <row r="157" spans="2:3" s="44" customFormat="1" ht="16" outlineLevel="1" x14ac:dyDescent="0.2">
      <c r="B157" s="68" t="s">
        <v>85</v>
      </c>
      <c r="C157" s="46"/>
    </row>
    <row r="158" spans="2:3" s="44" customFormat="1" ht="16" outlineLevel="1" x14ac:dyDescent="0.2">
      <c r="B158" s="68" t="s">
        <v>20</v>
      </c>
      <c r="C158" s="46"/>
    </row>
    <row r="159" spans="2:3" s="44" customFormat="1" ht="16" outlineLevel="1" x14ac:dyDescent="0.2">
      <c r="B159" s="68" t="s">
        <v>9</v>
      </c>
      <c r="C159" s="46"/>
    </row>
    <row r="160" spans="2:3" s="44" customFormat="1" ht="16" outlineLevel="1" x14ac:dyDescent="0.2">
      <c r="B160" s="68" t="s">
        <v>159</v>
      </c>
      <c r="C160" s="46"/>
    </row>
    <row r="161" spans="2:3" s="44" customFormat="1" ht="16" outlineLevel="1" x14ac:dyDescent="0.2">
      <c r="B161" s="68" t="s">
        <v>159</v>
      </c>
      <c r="C161" s="46"/>
    </row>
    <row r="162" spans="2:3" s="44" customFormat="1" ht="16" outlineLevel="1" x14ac:dyDescent="0.2">
      <c r="B162" s="68" t="s">
        <v>159</v>
      </c>
      <c r="C162" s="69"/>
    </row>
    <row r="163" spans="2:3" s="44" customFormat="1" ht="16" outlineLevel="1" x14ac:dyDescent="0.2">
      <c r="B163" s="68" t="s">
        <v>159</v>
      </c>
      <c r="C163" s="69"/>
    </row>
    <row r="164" spans="2:3" s="44" customFormat="1" ht="16" outlineLevel="1" x14ac:dyDescent="0.2">
      <c r="B164" s="68" t="s">
        <v>159</v>
      </c>
      <c r="C164" s="69"/>
    </row>
    <row r="165" spans="2:3" s="44" customFormat="1" ht="16" outlineLevel="1" x14ac:dyDescent="0.2">
      <c r="B165" s="68" t="s">
        <v>159</v>
      </c>
      <c r="C165" s="69"/>
    </row>
    <row r="166" spans="2:3" s="44" customFormat="1" x14ac:dyDescent="0.2">
      <c r="B166" s="56" t="s">
        <v>30</v>
      </c>
    </row>
    <row r="167" spans="2:3" s="44" customFormat="1" x14ac:dyDescent="0.2">
      <c r="B167" s="41" t="s">
        <v>154</v>
      </c>
      <c r="C167" s="42"/>
    </row>
    <row r="168" spans="2:3" s="44" customFormat="1" ht="16" outlineLevel="1" x14ac:dyDescent="0.2">
      <c r="B168" s="68" t="s">
        <v>27</v>
      </c>
      <c r="C168" s="46"/>
    </row>
    <row r="169" spans="2:3" s="44" customFormat="1" ht="16" outlineLevel="1" x14ac:dyDescent="0.2">
      <c r="B169" s="68" t="s">
        <v>28</v>
      </c>
      <c r="C169" s="46"/>
    </row>
    <row r="170" spans="2:3" s="44" customFormat="1" ht="16" outlineLevel="1" x14ac:dyDescent="0.2">
      <c r="B170" s="68" t="s">
        <v>29</v>
      </c>
      <c r="C170" s="46"/>
    </row>
    <row r="171" spans="2:3" s="44" customFormat="1" ht="16" outlineLevel="1" x14ac:dyDescent="0.2">
      <c r="B171" s="68" t="s">
        <v>94</v>
      </c>
      <c r="C171" s="46"/>
    </row>
    <row r="172" spans="2:3" s="44" customFormat="1" ht="16" outlineLevel="1" x14ac:dyDescent="0.2">
      <c r="B172" s="68" t="s">
        <v>95</v>
      </c>
      <c r="C172" s="46"/>
    </row>
    <row r="173" spans="2:3" s="44" customFormat="1" ht="16" outlineLevel="1" x14ac:dyDescent="0.2">
      <c r="B173" s="68" t="s">
        <v>96</v>
      </c>
      <c r="C173" s="46"/>
    </row>
    <row r="174" spans="2:3" s="44" customFormat="1" ht="16" outlineLevel="1" x14ac:dyDescent="0.2">
      <c r="B174" s="68" t="s">
        <v>97</v>
      </c>
      <c r="C174" s="46"/>
    </row>
    <row r="175" spans="2:3" s="44" customFormat="1" ht="16" outlineLevel="1" x14ac:dyDescent="0.2">
      <c r="B175" s="68" t="s">
        <v>9</v>
      </c>
      <c r="C175" s="46"/>
    </row>
    <row r="176" spans="2:3" s="44" customFormat="1" ht="16" outlineLevel="1" x14ac:dyDescent="0.2">
      <c r="B176" s="68" t="s">
        <v>159</v>
      </c>
      <c r="C176" s="70"/>
    </row>
    <row r="177" spans="2:3" s="44" customFormat="1" ht="16" outlineLevel="1" x14ac:dyDescent="0.2">
      <c r="B177" s="68" t="s">
        <v>159</v>
      </c>
      <c r="C177" s="70"/>
    </row>
    <row r="178" spans="2:3" s="44" customFormat="1" x14ac:dyDescent="0.2"/>
    <row r="179" spans="2:3" s="44" customFormat="1" x14ac:dyDescent="0.2">
      <c r="B179" s="41" t="s">
        <v>155</v>
      </c>
      <c r="C179" s="42"/>
    </row>
    <row r="180" spans="2:3" s="44" customFormat="1" ht="16" outlineLevel="1" x14ac:dyDescent="0.2">
      <c r="B180" s="68" t="s">
        <v>159</v>
      </c>
      <c r="C180" s="46"/>
    </row>
    <row r="181" spans="2:3" s="44" customFormat="1" ht="16" outlineLevel="1" x14ac:dyDescent="0.2">
      <c r="B181" s="68" t="s">
        <v>159</v>
      </c>
      <c r="C181" s="46"/>
    </row>
    <row r="182" spans="2:3" s="44" customFormat="1" ht="16" outlineLevel="1" x14ac:dyDescent="0.2">
      <c r="B182" s="68" t="s">
        <v>159</v>
      </c>
      <c r="C182" s="46"/>
    </row>
    <row r="183" spans="2:3" s="44" customFormat="1" ht="16" outlineLevel="1" x14ac:dyDescent="0.2">
      <c r="B183" s="68" t="s">
        <v>159</v>
      </c>
      <c r="C183" s="46"/>
    </row>
    <row r="184" spans="2:3" s="44" customFormat="1" ht="16" outlineLevel="1" x14ac:dyDescent="0.2">
      <c r="B184" s="68" t="s">
        <v>159</v>
      </c>
      <c r="C184" s="46"/>
    </row>
    <row r="185" spans="2:3" s="44" customFormat="1" ht="16" outlineLevel="1" x14ac:dyDescent="0.2">
      <c r="B185" s="68" t="s">
        <v>159</v>
      </c>
      <c r="C185" s="46"/>
    </row>
    <row r="186" spans="2:3" s="44" customFormat="1" ht="16" outlineLevel="1" x14ac:dyDescent="0.2">
      <c r="B186" s="68" t="s">
        <v>159</v>
      </c>
      <c r="C186" s="46"/>
    </row>
    <row r="187" spans="2:3" s="44" customFormat="1" ht="16" outlineLevel="1" x14ac:dyDescent="0.2">
      <c r="B187" s="68" t="s">
        <v>159</v>
      </c>
      <c r="C187" s="46"/>
    </row>
    <row r="188" spans="2:3" s="44" customFormat="1" ht="16" outlineLevel="1" x14ac:dyDescent="0.2">
      <c r="B188" s="68" t="s">
        <v>159</v>
      </c>
      <c r="C188" s="70"/>
    </row>
    <row r="189" spans="2:3" s="44" customFormat="1" ht="16" outlineLevel="1" x14ac:dyDescent="0.2">
      <c r="B189" s="68" t="s">
        <v>159</v>
      </c>
      <c r="C189" s="70"/>
    </row>
    <row r="190" spans="2:3" s="44" customFormat="1" x14ac:dyDescent="0.2"/>
    <row r="191" spans="2:3" s="44" customFormat="1" x14ac:dyDescent="0.2">
      <c r="B191" s="41" t="s">
        <v>156</v>
      </c>
      <c r="C191" s="42"/>
    </row>
    <row r="192" spans="2:3" s="44" customFormat="1" ht="16" outlineLevel="1" x14ac:dyDescent="0.2">
      <c r="B192" s="68" t="s">
        <v>159</v>
      </c>
      <c r="C192" s="46"/>
    </row>
    <row r="193" spans="2:3" s="44" customFormat="1" ht="16" outlineLevel="1" x14ac:dyDescent="0.2">
      <c r="B193" s="68" t="s">
        <v>159</v>
      </c>
      <c r="C193" s="46"/>
    </row>
    <row r="194" spans="2:3" s="44" customFormat="1" ht="16" outlineLevel="1" x14ac:dyDescent="0.2">
      <c r="B194" s="68" t="s">
        <v>159</v>
      </c>
      <c r="C194" s="46"/>
    </row>
    <row r="195" spans="2:3" s="44" customFormat="1" ht="16" outlineLevel="1" x14ac:dyDescent="0.2">
      <c r="B195" s="68" t="s">
        <v>159</v>
      </c>
      <c r="C195" s="46"/>
    </row>
    <row r="196" spans="2:3" s="44" customFormat="1" ht="16" outlineLevel="1" x14ac:dyDescent="0.2">
      <c r="B196" s="68" t="s">
        <v>159</v>
      </c>
      <c r="C196" s="46"/>
    </row>
    <row r="197" spans="2:3" s="44" customFormat="1" ht="16" outlineLevel="1" x14ac:dyDescent="0.2">
      <c r="B197" s="68" t="s">
        <v>159</v>
      </c>
      <c r="C197" s="46"/>
    </row>
    <row r="198" spans="2:3" s="44" customFormat="1" ht="16" outlineLevel="1" x14ac:dyDescent="0.2">
      <c r="B198" s="68" t="s">
        <v>159</v>
      </c>
      <c r="C198" s="46"/>
    </row>
    <row r="199" spans="2:3" s="44" customFormat="1" ht="16" outlineLevel="1" x14ac:dyDescent="0.2">
      <c r="B199" s="68" t="s">
        <v>159</v>
      </c>
      <c r="C199" s="46"/>
    </row>
    <row r="200" spans="2:3" s="44" customFormat="1" ht="16" outlineLevel="1" x14ac:dyDescent="0.2">
      <c r="B200" s="68" t="s">
        <v>159</v>
      </c>
      <c r="C200" s="70"/>
    </row>
    <row r="201" spans="2:3" s="44" customFormat="1" ht="16" outlineLevel="1" x14ac:dyDescent="0.2">
      <c r="B201" s="68" t="s">
        <v>159</v>
      </c>
      <c r="C201" s="70"/>
    </row>
    <row r="202" spans="2:3" s="44" customFormat="1" x14ac:dyDescent="0.2">
      <c r="B202" s="44" t="s">
        <v>159</v>
      </c>
    </row>
    <row r="203" spans="2:3" s="44" customFormat="1" x14ac:dyDescent="0.2">
      <c r="B203" s="41" t="s">
        <v>157</v>
      </c>
      <c r="C203" s="42"/>
    </row>
    <row r="204" spans="2:3" s="44" customFormat="1" ht="16" outlineLevel="1" x14ac:dyDescent="0.2">
      <c r="B204" s="68" t="s">
        <v>159</v>
      </c>
      <c r="C204" s="46"/>
    </row>
    <row r="205" spans="2:3" s="44" customFormat="1" ht="16" outlineLevel="1" x14ac:dyDescent="0.2">
      <c r="B205" s="68" t="s">
        <v>159</v>
      </c>
      <c r="C205" s="46"/>
    </row>
    <row r="206" spans="2:3" s="44" customFormat="1" ht="16" outlineLevel="1" x14ac:dyDescent="0.2">
      <c r="B206" s="68" t="s">
        <v>159</v>
      </c>
      <c r="C206" s="46"/>
    </row>
    <row r="207" spans="2:3" s="44" customFormat="1" ht="16" outlineLevel="1" x14ac:dyDescent="0.2">
      <c r="B207" s="68" t="s">
        <v>159</v>
      </c>
      <c r="C207" s="46"/>
    </row>
    <row r="208" spans="2:3" s="44" customFormat="1" ht="16" outlineLevel="1" x14ac:dyDescent="0.2">
      <c r="B208" s="68" t="s">
        <v>159</v>
      </c>
      <c r="C208" s="46"/>
    </row>
    <row r="209" spans="2:3" s="44" customFormat="1" ht="16" outlineLevel="1" x14ac:dyDescent="0.2">
      <c r="B209" s="68" t="s">
        <v>159</v>
      </c>
      <c r="C209" s="46"/>
    </row>
    <row r="210" spans="2:3" s="44" customFormat="1" ht="16" outlineLevel="1" x14ac:dyDescent="0.2">
      <c r="B210" s="68" t="s">
        <v>159</v>
      </c>
      <c r="C210" s="46"/>
    </row>
    <row r="211" spans="2:3" s="44" customFormat="1" ht="16" outlineLevel="1" x14ac:dyDescent="0.2">
      <c r="B211" s="68" t="s">
        <v>159</v>
      </c>
      <c r="C211" s="46"/>
    </row>
    <row r="212" spans="2:3" s="44" customFormat="1" ht="16" outlineLevel="1" x14ac:dyDescent="0.2">
      <c r="B212" s="68" t="s">
        <v>159</v>
      </c>
      <c r="C212" s="70"/>
    </row>
    <row r="213" spans="2:3" s="44" customFormat="1" ht="16" outlineLevel="1" x14ac:dyDescent="0.2">
      <c r="B213" s="68" t="s">
        <v>159</v>
      </c>
      <c r="C213" s="70"/>
    </row>
  </sheetData>
  <mergeCells count="2">
    <mergeCell ref="B2:C2"/>
    <mergeCell ref="B4:C4"/>
  </mergeCells>
  <hyperlinks>
    <hyperlink ref="C5" r:id="rId1" display=" http://budzetdomowywtydzien.pl" xr:uid="{00000000-0004-0000-0100-000000000000}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6A55-291D-C74A-B116-3BC10DDD012E}">
  <dimension ref="B2:P71"/>
  <sheetViews>
    <sheetView showGridLines="0" workbookViewId="0">
      <pane xSplit="4" topLeftCell="E1" activePane="topRight" state="frozen"/>
      <selection pane="topRight" activeCell="E2" sqref="E2"/>
    </sheetView>
  </sheetViews>
  <sheetFormatPr baseColWidth="10" defaultColWidth="8.83203125" defaultRowHeight="15" outlineLevelRow="1" x14ac:dyDescent="0.2"/>
  <cols>
    <col min="1" max="1" width="1.6640625" customWidth="1"/>
    <col min="2" max="2" width="46" customWidth="1"/>
    <col min="3" max="3" width="17.33203125" customWidth="1"/>
    <col min="4" max="4" width="4.33203125" customWidth="1"/>
    <col min="5" max="16" width="14.5" customWidth="1"/>
  </cols>
  <sheetData>
    <row r="2" spans="2:16" ht="24" x14ac:dyDescent="0.3">
      <c r="B2" s="89" t="s">
        <v>179</v>
      </c>
      <c r="C2" s="89"/>
    </row>
    <row r="3" spans="2:16" x14ac:dyDescent="0.2">
      <c r="B3" s="8"/>
      <c r="C3" s="8"/>
    </row>
    <row r="4" spans="2:16" ht="63" customHeight="1" outlineLevel="1" x14ac:dyDescent="0.2">
      <c r="B4" s="103" t="s">
        <v>183</v>
      </c>
      <c r="C4" s="103"/>
    </row>
    <row r="5" spans="2:16" outlineLevel="1" x14ac:dyDescent="0.2">
      <c r="B5" s="20" t="s">
        <v>147</v>
      </c>
      <c r="C5" s="23" t="s">
        <v>148</v>
      </c>
    </row>
    <row r="6" spans="2:16" outlineLevel="1" x14ac:dyDescent="0.2">
      <c r="B6" s="8"/>
      <c r="C6" s="8"/>
    </row>
    <row r="7" spans="2:16" x14ac:dyDescent="0.2">
      <c r="B7" s="8"/>
      <c r="C7" s="8"/>
    </row>
    <row r="8" spans="2:16" ht="22" thickBot="1" x14ac:dyDescent="0.3">
      <c r="B8" s="14" t="s">
        <v>205</v>
      </c>
      <c r="C8" s="15"/>
    </row>
    <row r="10" spans="2:16" ht="32" x14ac:dyDescent="0.2">
      <c r="B10" s="4" t="s">
        <v>180</v>
      </c>
      <c r="C10" s="5" t="str">
        <f>"Stan kont na koniec "&amp;('CAŁY ROK'!D2 - 1)</f>
        <v>Stan kont na koniec 2020</v>
      </c>
      <c r="E10" s="5" t="s">
        <v>163</v>
      </c>
      <c r="F10" s="5" t="s">
        <v>164</v>
      </c>
      <c r="G10" s="5" t="s">
        <v>165</v>
      </c>
      <c r="H10" s="5" t="s">
        <v>166</v>
      </c>
      <c r="I10" s="5" t="s">
        <v>167</v>
      </c>
      <c r="J10" s="5" t="s">
        <v>168</v>
      </c>
      <c r="K10" s="5" t="s">
        <v>169</v>
      </c>
      <c r="L10" s="5" t="s">
        <v>170</v>
      </c>
      <c r="M10" s="5" t="s">
        <v>171</v>
      </c>
      <c r="N10" s="5" t="s">
        <v>172</v>
      </c>
      <c r="O10" s="5" t="s">
        <v>173</v>
      </c>
      <c r="P10" s="5" t="s">
        <v>174</v>
      </c>
    </row>
    <row r="11" spans="2:16" x14ac:dyDescent="0.2">
      <c r="B11" s="1"/>
    </row>
    <row r="12" spans="2:16" s="44" customFormat="1" ht="16" outlineLevel="1" x14ac:dyDescent="0.2">
      <c r="B12" s="64" t="s">
        <v>185</v>
      </c>
      <c r="C12" s="81">
        <v>0</v>
      </c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</row>
    <row r="13" spans="2:16" s="44" customFormat="1" ht="16" outlineLevel="1" x14ac:dyDescent="0.2">
      <c r="B13" s="64" t="s">
        <v>203</v>
      </c>
      <c r="C13" s="81">
        <v>0</v>
      </c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</row>
    <row r="14" spans="2:16" s="44" customFormat="1" ht="16" outlineLevel="1" x14ac:dyDescent="0.2">
      <c r="B14" s="64" t="s">
        <v>201</v>
      </c>
      <c r="C14" s="81">
        <v>0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</row>
    <row r="15" spans="2:16" s="44" customFormat="1" ht="16" outlineLevel="1" x14ac:dyDescent="0.2">
      <c r="B15" s="64" t="s">
        <v>202</v>
      </c>
      <c r="C15" s="81">
        <v>0</v>
      </c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</row>
    <row r="16" spans="2:16" s="44" customFormat="1" ht="16" outlineLevel="1" x14ac:dyDescent="0.2">
      <c r="B16" s="64" t="s">
        <v>181</v>
      </c>
      <c r="C16" s="81">
        <v>0</v>
      </c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</row>
    <row r="17" spans="2:16" s="44" customFormat="1" ht="16" outlineLevel="1" x14ac:dyDescent="0.2">
      <c r="B17" s="64" t="s">
        <v>182</v>
      </c>
      <c r="C17" s="81">
        <v>0</v>
      </c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</row>
    <row r="18" spans="2:16" s="44" customFormat="1" ht="16" outlineLevel="1" x14ac:dyDescent="0.2">
      <c r="B18" s="64" t="s">
        <v>184</v>
      </c>
      <c r="C18" s="81">
        <v>0</v>
      </c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</row>
    <row r="19" spans="2:16" s="44" customFormat="1" ht="16" outlineLevel="1" x14ac:dyDescent="0.2">
      <c r="B19" s="64" t="s">
        <v>186</v>
      </c>
      <c r="C19" s="81">
        <v>0</v>
      </c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</row>
    <row r="20" spans="2:16" s="44" customFormat="1" ht="16" outlineLevel="1" x14ac:dyDescent="0.2">
      <c r="B20" s="64" t="s">
        <v>187</v>
      </c>
      <c r="C20" s="81">
        <v>0</v>
      </c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</row>
    <row r="21" spans="2:16" s="44" customFormat="1" ht="16" outlineLevel="1" x14ac:dyDescent="0.2">
      <c r="B21" s="64" t="s">
        <v>188</v>
      </c>
      <c r="C21" s="81">
        <v>0</v>
      </c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</row>
    <row r="22" spans="2:16" s="44" customFormat="1" ht="16" outlineLevel="1" x14ac:dyDescent="0.2">
      <c r="B22" s="64" t="s">
        <v>189</v>
      </c>
      <c r="C22" s="81">
        <v>0</v>
      </c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</row>
    <row r="23" spans="2:16" s="44" customFormat="1" ht="16" outlineLevel="1" x14ac:dyDescent="0.2">
      <c r="B23" s="64" t="s">
        <v>199</v>
      </c>
      <c r="C23" s="81">
        <v>0</v>
      </c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</row>
    <row r="24" spans="2:16" s="44" customFormat="1" ht="16" outlineLevel="1" x14ac:dyDescent="0.2">
      <c r="B24" s="64" t="s">
        <v>200</v>
      </c>
      <c r="C24" s="81">
        <v>0</v>
      </c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</row>
    <row r="25" spans="2:16" s="44" customFormat="1" outlineLevel="1" x14ac:dyDescent="0.2">
      <c r="B25" s="64"/>
      <c r="C25" s="81">
        <v>0</v>
      </c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</row>
    <row r="26" spans="2:16" s="44" customFormat="1" outlineLevel="1" x14ac:dyDescent="0.2">
      <c r="B26" s="64"/>
      <c r="C26" s="81">
        <v>0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2:16" s="44" customFormat="1" outlineLevel="1" x14ac:dyDescent="0.2">
      <c r="B27" s="64"/>
      <c r="C27" s="81">
        <v>0</v>
      </c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2:16" s="44" customFormat="1" outlineLevel="1" x14ac:dyDescent="0.2">
      <c r="B28" s="64"/>
      <c r="C28" s="81">
        <v>0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2:16" s="44" customFormat="1" outlineLevel="1" x14ac:dyDescent="0.2">
      <c r="B29" s="64"/>
      <c r="C29" s="81">
        <v>0</v>
      </c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  <row r="30" spans="2:16" s="44" customFormat="1" outlineLevel="1" x14ac:dyDescent="0.2">
      <c r="B30" s="64"/>
      <c r="C30" s="81">
        <v>0</v>
      </c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</row>
    <row r="31" spans="2:16" s="44" customFormat="1" outlineLevel="1" x14ac:dyDescent="0.2">
      <c r="B31" s="64"/>
      <c r="C31" s="81">
        <v>0</v>
      </c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</row>
    <row r="32" spans="2:16" s="44" customFormat="1" outlineLevel="1" x14ac:dyDescent="0.2">
      <c r="B32" s="64"/>
      <c r="C32" s="81">
        <v>0</v>
      </c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</row>
    <row r="33" spans="2:16" s="44" customFormat="1" outlineLevel="1" x14ac:dyDescent="0.2">
      <c r="B33" s="64"/>
      <c r="C33" s="81">
        <v>0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</row>
    <row r="34" spans="2:16" s="44" customFormat="1" outlineLevel="1" x14ac:dyDescent="0.2">
      <c r="B34" s="64"/>
      <c r="C34" s="81">
        <v>0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</row>
    <row r="35" spans="2:16" s="44" customFormat="1" outlineLevel="1" x14ac:dyDescent="0.2">
      <c r="B35" s="64"/>
      <c r="C35" s="81">
        <v>0</v>
      </c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</row>
    <row r="36" spans="2:16" s="44" customFormat="1" outlineLevel="1" x14ac:dyDescent="0.2">
      <c r="B36" s="64"/>
      <c r="C36" s="81">
        <v>0</v>
      </c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</row>
    <row r="37" spans="2:16" s="44" customFormat="1" outlineLevel="1" x14ac:dyDescent="0.2">
      <c r="B37" s="64"/>
      <c r="C37" s="81">
        <v>0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</row>
    <row r="38" spans="2:16" s="44" customFormat="1" outlineLevel="1" x14ac:dyDescent="0.2">
      <c r="B38" s="64"/>
      <c r="C38" s="81">
        <v>0</v>
      </c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</row>
    <row r="39" spans="2:16" s="44" customFormat="1" outlineLevel="1" x14ac:dyDescent="0.2">
      <c r="B39" s="64"/>
      <c r="C39" s="81">
        <v>0</v>
      </c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</row>
    <row r="40" spans="2:16" s="44" customFormat="1" outlineLevel="1" x14ac:dyDescent="0.2">
      <c r="B40" s="64"/>
      <c r="C40" s="81">
        <v>0</v>
      </c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</row>
    <row r="41" spans="2:16" s="44" customFormat="1" outlineLevel="1" x14ac:dyDescent="0.2">
      <c r="B41" s="64"/>
      <c r="C41" s="81">
        <v>0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</row>
    <row r="42" spans="2:16" s="44" customFormat="1" outlineLevel="1" x14ac:dyDescent="0.2">
      <c r="B42" s="64"/>
      <c r="C42" s="81">
        <v>0</v>
      </c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</row>
    <row r="43" spans="2:16" x14ac:dyDescent="0.2">
      <c r="B43" s="2" t="s">
        <v>30</v>
      </c>
      <c r="C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</row>
    <row r="44" spans="2:16" s="44" customFormat="1" x14ac:dyDescent="0.2">
      <c r="B44" s="65" t="s">
        <v>139</v>
      </c>
      <c r="C44" s="75">
        <f>SUM(C12:C42)</f>
        <v>0</v>
      </c>
      <c r="E44" s="75">
        <f t="shared" ref="E44:P44" si="0">SUM(E12:E42)</f>
        <v>0</v>
      </c>
      <c r="F44" s="75">
        <f t="shared" si="0"/>
        <v>0</v>
      </c>
      <c r="G44" s="75">
        <f t="shared" si="0"/>
        <v>0</v>
      </c>
      <c r="H44" s="75">
        <f t="shared" si="0"/>
        <v>0</v>
      </c>
      <c r="I44" s="75">
        <f t="shared" si="0"/>
        <v>0</v>
      </c>
      <c r="J44" s="75">
        <f t="shared" si="0"/>
        <v>0</v>
      </c>
      <c r="K44" s="75">
        <f t="shared" si="0"/>
        <v>0</v>
      </c>
      <c r="L44" s="75">
        <f t="shared" si="0"/>
        <v>0</v>
      </c>
      <c r="M44" s="75">
        <f t="shared" si="0"/>
        <v>0</v>
      </c>
      <c r="N44" s="75">
        <f t="shared" si="0"/>
        <v>0</v>
      </c>
      <c r="O44" s="75">
        <f t="shared" si="0"/>
        <v>0</v>
      </c>
      <c r="P44" s="75">
        <f t="shared" si="0"/>
        <v>0</v>
      </c>
    </row>
    <row r="46" spans="2:16" ht="22" thickBot="1" x14ac:dyDescent="0.3">
      <c r="B46" s="14" t="s">
        <v>190</v>
      </c>
      <c r="C46" s="15"/>
    </row>
    <row r="48" spans="2:16" ht="32" x14ac:dyDescent="0.2">
      <c r="B48" s="4" t="s">
        <v>180</v>
      </c>
      <c r="C48" s="5" t="str">
        <f>"Kapitał do spłaty na koniec "&amp;('CAŁY ROK'!D2 - 1)</f>
        <v>Kapitał do spłaty na koniec 2020</v>
      </c>
      <c r="E48" s="5" t="s">
        <v>163</v>
      </c>
      <c r="F48" s="5" t="s">
        <v>164</v>
      </c>
      <c r="G48" s="5" t="s">
        <v>165</v>
      </c>
      <c r="H48" s="5" t="s">
        <v>166</v>
      </c>
      <c r="I48" s="5" t="s">
        <v>167</v>
      </c>
      <c r="J48" s="5" t="s">
        <v>168</v>
      </c>
      <c r="K48" s="5" t="s">
        <v>169</v>
      </c>
      <c r="L48" s="5" t="s">
        <v>170</v>
      </c>
      <c r="M48" s="5" t="s">
        <v>171</v>
      </c>
      <c r="N48" s="5" t="s">
        <v>172</v>
      </c>
      <c r="O48" s="5" t="s">
        <v>173</v>
      </c>
      <c r="P48" s="5" t="s">
        <v>174</v>
      </c>
    </row>
    <row r="49" spans="2:16" x14ac:dyDescent="0.2">
      <c r="B49" s="1"/>
    </row>
    <row r="50" spans="2:16" s="44" customFormat="1" ht="16" outlineLevel="1" x14ac:dyDescent="0.2">
      <c r="B50" s="64" t="s">
        <v>192</v>
      </c>
      <c r="C50" s="84">
        <v>0</v>
      </c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</row>
    <row r="51" spans="2:16" s="44" customFormat="1" ht="16" outlineLevel="1" x14ac:dyDescent="0.2">
      <c r="B51" s="64" t="s">
        <v>195</v>
      </c>
      <c r="C51" s="84">
        <v>0</v>
      </c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</row>
    <row r="52" spans="2:16" s="44" customFormat="1" ht="16" outlineLevel="1" x14ac:dyDescent="0.2">
      <c r="B52" s="64" t="s">
        <v>196</v>
      </c>
      <c r="C52" s="84">
        <v>0</v>
      </c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</row>
    <row r="53" spans="2:16" s="44" customFormat="1" ht="16" outlineLevel="1" x14ac:dyDescent="0.2">
      <c r="B53" s="64" t="s">
        <v>194</v>
      </c>
      <c r="C53" s="84">
        <v>0</v>
      </c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</row>
    <row r="54" spans="2:16" s="44" customFormat="1" ht="16" outlineLevel="1" x14ac:dyDescent="0.2">
      <c r="B54" s="64" t="s">
        <v>193</v>
      </c>
      <c r="C54" s="84">
        <v>0</v>
      </c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</row>
    <row r="55" spans="2:16" s="44" customFormat="1" ht="16" outlineLevel="1" x14ac:dyDescent="0.2">
      <c r="B55" s="64" t="s">
        <v>197</v>
      </c>
      <c r="C55" s="84">
        <v>0</v>
      </c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</row>
    <row r="56" spans="2:16" s="44" customFormat="1" ht="16" outlineLevel="1" x14ac:dyDescent="0.2">
      <c r="B56" s="64" t="s">
        <v>198</v>
      </c>
      <c r="C56" s="84">
        <v>0</v>
      </c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</row>
    <row r="57" spans="2:16" s="44" customFormat="1" outlineLevel="1" x14ac:dyDescent="0.2">
      <c r="B57" s="64"/>
      <c r="C57" s="84">
        <v>0</v>
      </c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</row>
    <row r="58" spans="2:16" s="44" customFormat="1" outlineLevel="1" x14ac:dyDescent="0.2">
      <c r="B58" s="64"/>
      <c r="C58" s="84">
        <v>0</v>
      </c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</row>
    <row r="59" spans="2:16" s="44" customFormat="1" outlineLevel="1" x14ac:dyDescent="0.2">
      <c r="B59" s="64"/>
      <c r="C59" s="84">
        <v>0</v>
      </c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</row>
    <row r="60" spans="2:16" s="44" customFormat="1" outlineLevel="1" x14ac:dyDescent="0.2">
      <c r="B60" s="64"/>
      <c r="C60" s="84">
        <v>0</v>
      </c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</row>
    <row r="61" spans="2:16" s="44" customFormat="1" outlineLevel="1" x14ac:dyDescent="0.2">
      <c r="B61" s="64"/>
      <c r="C61" s="84">
        <v>0</v>
      </c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</row>
    <row r="62" spans="2:16" s="44" customFormat="1" outlineLevel="1" x14ac:dyDescent="0.2">
      <c r="B62" s="64"/>
      <c r="C62" s="84">
        <v>0</v>
      </c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</row>
    <row r="63" spans="2:16" s="44" customFormat="1" outlineLevel="1" x14ac:dyDescent="0.2">
      <c r="B63" s="64"/>
      <c r="C63" s="84">
        <v>0</v>
      </c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</row>
    <row r="64" spans="2:16" s="44" customFormat="1" outlineLevel="1" x14ac:dyDescent="0.2">
      <c r="B64" s="64"/>
      <c r="C64" s="84">
        <v>0</v>
      </c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</row>
    <row r="65" spans="2:16" s="44" customFormat="1" outlineLevel="1" x14ac:dyDescent="0.2">
      <c r="B65" s="64"/>
      <c r="C65" s="84">
        <v>0</v>
      </c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</row>
    <row r="66" spans="2:16" x14ac:dyDescent="0.2">
      <c r="B66" s="2" t="s">
        <v>30</v>
      </c>
      <c r="C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</row>
    <row r="67" spans="2:16" s="44" customFormat="1" x14ac:dyDescent="0.2">
      <c r="B67" s="65" t="s">
        <v>139</v>
      </c>
      <c r="C67" s="86">
        <f>SUM(C50:C65)</f>
        <v>0</v>
      </c>
      <c r="E67" s="86">
        <f t="shared" ref="E67:P67" si="1">SUM(E50:E65)</f>
        <v>0</v>
      </c>
      <c r="F67" s="86">
        <f t="shared" si="1"/>
        <v>0</v>
      </c>
      <c r="G67" s="86">
        <f t="shared" si="1"/>
        <v>0</v>
      </c>
      <c r="H67" s="86">
        <f t="shared" si="1"/>
        <v>0</v>
      </c>
      <c r="I67" s="86">
        <f t="shared" si="1"/>
        <v>0</v>
      </c>
      <c r="J67" s="86">
        <f t="shared" si="1"/>
        <v>0</v>
      </c>
      <c r="K67" s="86">
        <f t="shared" si="1"/>
        <v>0</v>
      </c>
      <c r="L67" s="86">
        <f t="shared" si="1"/>
        <v>0</v>
      </c>
      <c r="M67" s="86">
        <f t="shared" si="1"/>
        <v>0</v>
      </c>
      <c r="N67" s="86">
        <f t="shared" si="1"/>
        <v>0</v>
      </c>
      <c r="O67" s="86">
        <f t="shared" si="1"/>
        <v>0</v>
      </c>
      <c r="P67" s="86">
        <f t="shared" si="1"/>
        <v>0</v>
      </c>
    </row>
    <row r="68" spans="2:16" s="44" customFormat="1" x14ac:dyDescent="0.2">
      <c r="C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</row>
    <row r="69" spans="2:16" s="44" customFormat="1" x14ac:dyDescent="0.2">
      <c r="B69" s="65" t="s">
        <v>191</v>
      </c>
      <c r="C69" s="87">
        <f>C44-C67</f>
        <v>0</v>
      </c>
      <c r="E69" s="87">
        <f t="shared" ref="E69:P69" si="2">E44-E67</f>
        <v>0</v>
      </c>
      <c r="F69" s="87">
        <f t="shared" si="2"/>
        <v>0</v>
      </c>
      <c r="G69" s="87">
        <f t="shared" si="2"/>
        <v>0</v>
      </c>
      <c r="H69" s="87">
        <f t="shared" si="2"/>
        <v>0</v>
      </c>
      <c r="I69" s="87">
        <f t="shared" si="2"/>
        <v>0</v>
      </c>
      <c r="J69" s="87">
        <f t="shared" si="2"/>
        <v>0</v>
      </c>
      <c r="K69" s="87">
        <f t="shared" si="2"/>
        <v>0</v>
      </c>
      <c r="L69" s="87">
        <f t="shared" si="2"/>
        <v>0</v>
      </c>
      <c r="M69" s="87">
        <f t="shared" si="2"/>
        <v>0</v>
      </c>
      <c r="N69" s="87">
        <f t="shared" si="2"/>
        <v>0</v>
      </c>
      <c r="O69" s="87">
        <f t="shared" si="2"/>
        <v>0</v>
      </c>
      <c r="P69" s="87">
        <f t="shared" si="2"/>
        <v>0</v>
      </c>
    </row>
    <row r="71" spans="2:16" x14ac:dyDescent="0.2">
      <c r="B71" s="30" t="s">
        <v>204</v>
      </c>
    </row>
  </sheetData>
  <mergeCells count="2">
    <mergeCell ref="B2:C2"/>
    <mergeCell ref="B4:C4"/>
  </mergeCells>
  <hyperlinks>
    <hyperlink ref="C5" r:id="rId1" display=" http://budzetdomowywtydzien.pl" xr:uid="{A400C189-D13E-1844-A53C-7D06B35BC607}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6"/>
  <dimension ref="B2:V254"/>
  <sheetViews>
    <sheetView showGridLines="0" workbookViewId="0">
      <selection activeCell="I2" sqref="I2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9" width="25" customWidth="1"/>
    <col min="10" max="22" width="14.5" customWidth="1"/>
    <col min="23" max="23" width="3.1640625" customWidth="1"/>
  </cols>
  <sheetData>
    <row r="2" spans="2:7" ht="24" x14ac:dyDescent="0.3">
      <c r="B2" s="89" t="s">
        <v>146</v>
      </c>
      <c r="C2" s="89"/>
      <c r="D2" s="104">
        <v>2021</v>
      </c>
      <c r="E2" s="105"/>
      <c r="F2" s="26" t="s">
        <v>160</v>
      </c>
    </row>
    <row r="3" spans="2:7" x14ac:dyDescent="0.2">
      <c r="B3" s="8"/>
      <c r="C3" s="8"/>
      <c r="D3" s="8"/>
      <c r="E3" s="8"/>
    </row>
    <row r="4" spans="2:7" ht="282" customHeight="1" outlineLevel="1" x14ac:dyDescent="0.2">
      <c r="B4" s="106" t="s">
        <v>144</v>
      </c>
      <c r="C4" s="94"/>
      <c r="D4" s="94"/>
      <c r="E4" s="94"/>
    </row>
    <row r="5" spans="2:7" outlineLevel="1" x14ac:dyDescent="0.2">
      <c r="B5" s="20" t="s">
        <v>147</v>
      </c>
      <c r="C5" s="23" t="s">
        <v>148</v>
      </c>
      <c r="D5" s="8"/>
      <c r="E5" s="8"/>
    </row>
    <row r="6" spans="2:7" outlineLevel="1" x14ac:dyDescent="0.2">
      <c r="B6" s="8"/>
      <c r="C6" s="8"/>
      <c r="D6" s="8"/>
      <c r="E6" s="8"/>
    </row>
    <row r="7" spans="2:7" ht="22" thickBot="1" x14ac:dyDescent="0.3">
      <c r="B7" s="14" t="s">
        <v>151</v>
      </c>
      <c r="C7" s="15"/>
      <c r="D7" s="15"/>
      <c r="E7" s="15"/>
      <c r="F7" s="15"/>
      <c r="G7" s="15"/>
    </row>
    <row r="8" spans="2:7" x14ac:dyDescent="0.2">
      <c r="B8" s="8"/>
      <c r="C8" s="8"/>
      <c r="D8" s="8"/>
      <c r="E8" s="8"/>
    </row>
    <row r="9" spans="2:7" s="44" customFormat="1" x14ac:dyDescent="0.2">
      <c r="B9" s="88" t="s">
        <v>127</v>
      </c>
      <c r="C9" s="88"/>
      <c r="D9" s="72">
        <f>C49</f>
        <v>0</v>
      </c>
    </row>
    <row r="10" spans="2:7" s="44" customFormat="1" x14ac:dyDescent="0.2">
      <c r="B10" s="88" t="s">
        <v>131</v>
      </c>
      <c r="C10" s="88"/>
      <c r="D10" s="72">
        <f>C71</f>
        <v>0</v>
      </c>
    </row>
    <row r="11" spans="2:7" s="44" customFormat="1" x14ac:dyDescent="0.2">
      <c r="B11" s="40"/>
      <c r="C11" s="40"/>
      <c r="D11" s="13"/>
    </row>
    <row r="12" spans="2:7" s="44" customFormat="1" ht="30" customHeight="1" x14ac:dyDescent="0.2">
      <c r="B12" s="92" t="s">
        <v>133</v>
      </c>
      <c r="C12" s="92"/>
      <c r="D12" s="74">
        <f>D9-D10</f>
        <v>0</v>
      </c>
      <c r="E12" s="51"/>
      <c r="F12" s="21" t="s">
        <v>143</v>
      </c>
    </row>
    <row r="13" spans="2:7" x14ac:dyDescent="0.2">
      <c r="B13" s="8"/>
      <c r="C13" s="8"/>
      <c r="D13" s="8"/>
      <c r="E13" s="8"/>
    </row>
    <row r="14" spans="2:7" ht="22" thickBot="1" x14ac:dyDescent="0.3">
      <c r="B14" s="14" t="s">
        <v>152</v>
      </c>
      <c r="C14" s="15"/>
      <c r="D14" s="15"/>
      <c r="E14" s="15"/>
      <c r="F14" s="15"/>
      <c r="G14" s="15"/>
    </row>
    <row r="15" spans="2:7" x14ac:dyDescent="0.2">
      <c r="B15" s="8"/>
      <c r="C15" s="8"/>
      <c r="D15" s="8"/>
      <c r="E15" s="8"/>
    </row>
    <row r="16" spans="2:7" s="44" customFormat="1" x14ac:dyDescent="0.2">
      <c r="B16" s="88" t="s">
        <v>128</v>
      </c>
      <c r="C16" s="88"/>
      <c r="D16" s="75">
        <f>D49</f>
        <v>0</v>
      </c>
    </row>
    <row r="17" spans="2:5" s="44" customFormat="1" x14ac:dyDescent="0.2">
      <c r="B17" s="88" t="s">
        <v>135</v>
      </c>
      <c r="C17" s="88"/>
      <c r="D17" s="75">
        <f>D71</f>
        <v>0</v>
      </c>
    </row>
    <row r="18" spans="2:5" s="44" customFormat="1" x14ac:dyDescent="0.2">
      <c r="B18" s="40"/>
      <c r="C18" s="40"/>
      <c r="D18" s="10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18" x14ac:dyDescent="0.2">
      <c r="B20" s="11"/>
      <c r="D20" s="12"/>
    </row>
    <row r="21" spans="2:5" s="44" customFormat="1" ht="18" customHeight="1" x14ac:dyDescent="0.2">
      <c r="B21" s="95" t="s">
        <v>137</v>
      </c>
      <c r="C21" s="95"/>
      <c r="D21" s="95"/>
      <c r="E21" s="95"/>
    </row>
    <row r="22" spans="2:5" s="52" customFormat="1" ht="6" customHeight="1" x14ac:dyDescent="0.2">
      <c r="B22" s="17"/>
      <c r="C22" s="17"/>
      <c r="D22" s="17"/>
      <c r="E22" s="17"/>
    </row>
    <row r="23" spans="2:5" s="44" customFormat="1" ht="18" customHeight="1" x14ac:dyDescent="0.2">
      <c r="B23" s="96">
        <f>D17</f>
        <v>0</v>
      </c>
      <c r="C23" s="97"/>
      <c r="D23" s="98"/>
      <c r="E23" s="18" t="str">
        <f>IFERROR(D17/D16,"")</f>
        <v/>
      </c>
    </row>
    <row r="24" spans="2:5" s="44" customFormat="1" ht="18" x14ac:dyDescent="0.2">
      <c r="B24" s="11"/>
      <c r="D24" s="12"/>
    </row>
    <row r="25" spans="2:5" s="44" customFormat="1" x14ac:dyDescent="0.2">
      <c r="B25" s="95" t="s">
        <v>138</v>
      </c>
      <c r="C25" s="95"/>
      <c r="D25" s="95"/>
      <c r="E25" s="95"/>
    </row>
    <row r="26" spans="2:5" s="44" customFormat="1" ht="9" customHeight="1" x14ac:dyDescent="0.2">
      <c r="B26" s="11"/>
      <c r="D26" s="12"/>
    </row>
    <row r="27" spans="2:5" s="44" customFormat="1" ht="18" customHeight="1" x14ac:dyDescent="0.2">
      <c r="B27" s="11" t="str">
        <f>B73</f>
        <v>Jedzenie</v>
      </c>
      <c r="C27" s="96">
        <f>D73</f>
        <v>0</v>
      </c>
      <c r="D27" s="98"/>
      <c r="E27" s="18" t="str">
        <f>IFERROR(D73/C73,"")</f>
        <v/>
      </c>
    </row>
    <row r="28" spans="2:5" s="44" customFormat="1" ht="18" customHeight="1" x14ac:dyDescent="0.2">
      <c r="B28" s="11" t="str">
        <f>B85</f>
        <v>Mieszkanie / dom</v>
      </c>
      <c r="C28" s="96">
        <f>D85</f>
        <v>0</v>
      </c>
      <c r="D28" s="98"/>
      <c r="E28" s="18" t="str">
        <f>IFERROR(D85/C85,"")</f>
        <v/>
      </c>
    </row>
    <row r="29" spans="2:5" s="44" customFormat="1" ht="18" customHeight="1" x14ac:dyDescent="0.2">
      <c r="B29" s="11" t="str">
        <f>B97</f>
        <v>Transport</v>
      </c>
      <c r="C29" s="96">
        <f>D97</f>
        <v>0</v>
      </c>
      <c r="D29" s="98"/>
      <c r="E29" s="18" t="str">
        <f>IFERROR(D97/C97,"")</f>
        <v/>
      </c>
    </row>
    <row r="30" spans="2:5" s="44" customFormat="1" ht="18" customHeight="1" x14ac:dyDescent="0.2">
      <c r="B30" s="11" t="str">
        <f>B109</f>
        <v>Telekomunikacja</v>
      </c>
      <c r="C30" s="96">
        <f>D109</f>
        <v>0</v>
      </c>
      <c r="D30" s="98"/>
      <c r="E30" s="18" t="str">
        <f>IFERROR(D109/C109,"")</f>
        <v/>
      </c>
    </row>
    <row r="31" spans="2:5" s="44" customFormat="1" ht="18" customHeight="1" x14ac:dyDescent="0.2">
      <c r="B31" s="11" t="str">
        <f>B121</f>
        <v>Opieka zdrowotna</v>
      </c>
      <c r="C31" s="96">
        <f>D121</f>
        <v>0</v>
      </c>
      <c r="D31" s="98"/>
      <c r="E31" s="18" t="str">
        <f>IFERROR(D121/C121,"")</f>
        <v/>
      </c>
    </row>
    <row r="32" spans="2:5" s="44" customFormat="1" ht="18" customHeight="1" x14ac:dyDescent="0.2">
      <c r="B32" s="11" t="str">
        <f>B133</f>
        <v>Ubranie</v>
      </c>
      <c r="C32" s="96">
        <f>D133</f>
        <v>0</v>
      </c>
      <c r="D32" s="98"/>
      <c r="E32" s="18" t="str">
        <f>IFERROR(D133/C133,"")</f>
        <v/>
      </c>
    </row>
    <row r="33" spans="2:22" s="44" customFormat="1" ht="18" customHeight="1" x14ac:dyDescent="0.2">
      <c r="B33" s="11" t="str">
        <f>B145</f>
        <v>Higiena</v>
      </c>
      <c r="C33" s="96">
        <f>D145</f>
        <v>0</v>
      </c>
      <c r="D33" s="98"/>
      <c r="E33" s="18" t="str">
        <f>IFERROR(D145/C145,"")</f>
        <v/>
      </c>
    </row>
    <row r="34" spans="2:22" s="44" customFormat="1" ht="18" customHeight="1" x14ac:dyDescent="0.2">
      <c r="B34" s="11" t="str">
        <f>B157</f>
        <v>Dzieci</v>
      </c>
      <c r="C34" s="96">
        <f>D157</f>
        <v>0</v>
      </c>
      <c r="D34" s="98"/>
      <c r="E34" s="18" t="str">
        <f>IFERROR(D157/C157,"")</f>
        <v/>
      </c>
    </row>
    <row r="35" spans="2:22" s="44" customFormat="1" ht="18" customHeight="1" x14ac:dyDescent="0.2">
      <c r="B35" s="11" t="str">
        <f>B169</f>
        <v>Rozrywka</v>
      </c>
      <c r="C35" s="96">
        <f>D169</f>
        <v>0</v>
      </c>
      <c r="D35" s="98"/>
      <c r="E35" s="18" t="str">
        <f>IFERROR(D169/C169,"")</f>
        <v/>
      </c>
    </row>
    <row r="36" spans="2:22" s="44" customFormat="1" ht="18" customHeight="1" x14ac:dyDescent="0.2">
      <c r="B36" s="11" t="str">
        <f>B181</f>
        <v>Inne wydatki</v>
      </c>
      <c r="C36" s="96">
        <f>D181</f>
        <v>0</v>
      </c>
      <c r="D36" s="98"/>
      <c r="E36" s="18" t="str">
        <f>IFERROR(D181/C181,"")</f>
        <v/>
      </c>
    </row>
    <row r="37" spans="2:22" s="44" customFormat="1" ht="18" customHeight="1" x14ac:dyDescent="0.2">
      <c r="B37" s="11" t="str">
        <f>B193</f>
        <v>Spłata długów</v>
      </c>
      <c r="C37" s="96">
        <f>D193</f>
        <v>0</v>
      </c>
      <c r="D37" s="98"/>
      <c r="E37" s="18" t="str">
        <f>IFERROR(D193/C193,"")</f>
        <v/>
      </c>
    </row>
    <row r="38" spans="2:22" s="44" customFormat="1" ht="18" customHeight="1" x14ac:dyDescent="0.2">
      <c r="B38" s="11" t="str">
        <f>B205</f>
        <v>Budowanie oszczędności</v>
      </c>
      <c r="C38" s="96">
        <f>D205</f>
        <v>0</v>
      </c>
      <c r="D38" s="98"/>
      <c r="E38" s="18" t="str">
        <f>IFERROR(D205/C205,"")</f>
        <v/>
      </c>
    </row>
    <row r="39" spans="2:22" s="44" customFormat="1" ht="18" customHeight="1" x14ac:dyDescent="0.2">
      <c r="B39" s="11" t="str">
        <f>B217</f>
        <v>INNE 1</v>
      </c>
      <c r="C39" s="96">
        <f>D217</f>
        <v>0</v>
      </c>
      <c r="D39" s="98"/>
      <c r="E39" s="18" t="str">
        <f>IFERROR(D217/C217,"")</f>
        <v/>
      </c>
    </row>
    <row r="40" spans="2:22" s="44" customFormat="1" ht="18" customHeight="1" x14ac:dyDescent="0.2">
      <c r="B40" s="11" t="str">
        <f>B229</f>
        <v>INNE 2</v>
      </c>
      <c r="C40" s="96">
        <f>D229</f>
        <v>0</v>
      </c>
      <c r="D40" s="98"/>
      <c r="E40" s="18" t="str">
        <f>IFERROR(D229/C229,"")</f>
        <v/>
      </c>
    </row>
    <row r="41" spans="2:22" s="44" customFormat="1" ht="18" customHeight="1" x14ac:dyDescent="0.2">
      <c r="B41" s="11" t="str">
        <f>B241</f>
        <v>INNE 3</v>
      </c>
      <c r="C41" s="96">
        <f>D241</f>
        <v>0</v>
      </c>
      <c r="D41" s="98"/>
      <c r="E41" s="18" t="str">
        <f>IFERROR(D241/C241,"")</f>
        <v/>
      </c>
    </row>
    <row r="42" spans="2:22" ht="18" x14ac:dyDescent="0.2">
      <c r="B42" s="11"/>
      <c r="D42" s="12"/>
      <c r="E42" s="8"/>
    </row>
    <row r="43" spans="2:22" x14ac:dyDescent="0.2">
      <c r="B43" s="8"/>
      <c r="C43" s="8"/>
      <c r="D43" s="8"/>
      <c r="E43" s="8"/>
    </row>
    <row r="44" spans="2:22" ht="22" thickBot="1" x14ac:dyDescent="0.3">
      <c r="B44" s="14" t="s">
        <v>42</v>
      </c>
      <c r="C44" s="15"/>
      <c r="D44" s="15"/>
      <c r="E44" s="15"/>
      <c r="F44" s="15"/>
      <c r="G44" s="15"/>
      <c r="I44" s="29" t="s">
        <v>178</v>
      </c>
      <c r="J44" s="31">
        <f ca="1">IF($D$2=YEAR(NOW()), MONTH(NOW()), 12)</f>
        <v>1</v>
      </c>
      <c r="K44" s="30" t="s">
        <v>206</v>
      </c>
    </row>
    <row r="46" spans="2:22" ht="19" x14ac:dyDescent="0.25">
      <c r="B46" s="22" t="s">
        <v>26</v>
      </c>
      <c r="I46" s="22" t="s">
        <v>176</v>
      </c>
    </row>
    <row r="47" spans="2:22" x14ac:dyDescent="0.2">
      <c r="B47" s="1"/>
    </row>
    <row r="48" spans="2:22" ht="32" x14ac:dyDescent="0.2">
      <c r="B48" s="4" t="s">
        <v>0</v>
      </c>
      <c r="C48" s="5" t="s">
        <v>127</v>
      </c>
      <c r="D48" s="6" t="s">
        <v>128</v>
      </c>
      <c r="E48" s="4" t="s">
        <v>129</v>
      </c>
      <c r="F48" s="5" t="s">
        <v>140</v>
      </c>
      <c r="G48" s="4" t="s">
        <v>41</v>
      </c>
      <c r="I48" s="4" t="s">
        <v>0</v>
      </c>
      <c r="J48" s="28" t="s">
        <v>175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2:22" ht="26" customHeight="1" x14ac:dyDescent="0.2">
      <c r="B49" s="19" t="s">
        <v>139</v>
      </c>
      <c r="C49" s="76">
        <f>C51</f>
        <v>0</v>
      </c>
      <c r="D49" s="76">
        <f>D51</f>
        <v>0</v>
      </c>
      <c r="E49" s="76">
        <f>D49-C49</f>
        <v>0</v>
      </c>
      <c r="F49" s="4" t="s">
        <v>141</v>
      </c>
      <c r="G49" s="4"/>
      <c r="I49" s="27"/>
      <c r="J49" s="27" t="s">
        <v>162</v>
      </c>
      <c r="K49" s="19" t="s">
        <v>163</v>
      </c>
      <c r="L49" s="19" t="s">
        <v>164</v>
      </c>
      <c r="M49" s="19" t="s">
        <v>165</v>
      </c>
      <c r="N49" s="19" t="s">
        <v>166</v>
      </c>
      <c r="O49" s="19" t="s">
        <v>167</v>
      </c>
      <c r="P49" s="19" t="s">
        <v>168</v>
      </c>
      <c r="Q49" s="19" t="s">
        <v>169</v>
      </c>
      <c r="R49" s="19" t="s">
        <v>170</v>
      </c>
      <c r="S49" s="19" t="s">
        <v>171</v>
      </c>
      <c r="T49" s="19" t="s">
        <v>172</v>
      </c>
      <c r="U49" s="19" t="s">
        <v>173</v>
      </c>
      <c r="V49" s="19" t="s">
        <v>174</v>
      </c>
    </row>
    <row r="50" spans="2:22" x14ac:dyDescent="0.2">
      <c r="B50" s="1"/>
    </row>
    <row r="51" spans="2:22" s="44" customFormat="1" x14ac:dyDescent="0.2">
      <c r="B51" s="41" t="str">
        <f>'Wzorzec kategorii'!B14</f>
        <v>Całkowite przychody</v>
      </c>
      <c r="C51" s="77">
        <f>Styczeń!C57+Luty!C57+Marzec!C57+Kwiecień!C57+Maj!C57+Czerwiec!C57+Lipiec!C57+Sierpień!C57+Wrzesień!C57+Październik!C57+Listopad!C57+Grudzień!C57</f>
        <v>0</v>
      </c>
      <c r="D51" s="78">
        <f>(SUM(K51:V51))</f>
        <v>0</v>
      </c>
      <c r="E51" s="77">
        <f>D51-C51</f>
        <v>0</v>
      </c>
      <c r="F51" s="43" t="str">
        <f>IFERROR(D51/C51,"")</f>
        <v/>
      </c>
      <c r="G51" s="42"/>
      <c r="I51" s="41" t="str">
        <f>'Wzorzec kategorii'!B14</f>
        <v>Całkowite przychody</v>
      </c>
      <c r="J51" s="107">
        <f ca="1">(SUM(K51:V51)/$J$44)</f>
        <v>0</v>
      </c>
      <c r="K51" s="77">
        <f>Styczeń!D57</f>
        <v>0</v>
      </c>
      <c r="L51" s="77">
        <f>Luty!D57</f>
        <v>0</v>
      </c>
      <c r="M51" s="77">
        <f>Marzec!D57</f>
        <v>0</v>
      </c>
      <c r="N51" s="77">
        <f>Kwiecień!D57</f>
        <v>0</v>
      </c>
      <c r="O51" s="77">
        <f>Maj!D57</f>
        <v>0</v>
      </c>
      <c r="P51" s="77">
        <f>Czerwiec!D57</f>
        <v>0</v>
      </c>
      <c r="Q51" s="77">
        <f>Lipiec!D57</f>
        <v>0</v>
      </c>
      <c r="R51" s="77">
        <f>Sierpień!D57</f>
        <v>0</v>
      </c>
      <c r="S51" s="77">
        <f>Wrzesień!D57</f>
        <v>0</v>
      </c>
      <c r="T51" s="77">
        <f>Październik!D57</f>
        <v>0</v>
      </c>
      <c r="U51" s="77">
        <f>Listopad!D57</f>
        <v>0</v>
      </c>
      <c r="V51" s="77">
        <f>Grudzień!D57</f>
        <v>0</v>
      </c>
    </row>
    <row r="52" spans="2:22" s="44" customFormat="1" ht="16" outlineLevel="1" x14ac:dyDescent="0.2">
      <c r="B52" s="60" t="str">
        <f>'Wzorzec kategorii'!B15</f>
        <v>Wynagrodzenie</v>
      </c>
      <c r="C52" s="81">
        <f>Styczeń!C58+Luty!C58+Marzec!C58+Kwiecień!C58+Maj!C58+Czerwiec!C58+Lipiec!C58+Sierpień!C58+Wrzesień!C58+Październik!C58+Listopad!C58+Grudzień!C58</f>
        <v>0</v>
      </c>
      <c r="D52" s="81">
        <f t="shared" ref="D52:D66" si="0">(SUM(K52:V52))</f>
        <v>0</v>
      </c>
      <c r="E52" s="80">
        <f>PrzychodyROK[[#This Row],[Kolumna3]]-PrzychodyROK[[#This Row],[Kolumna2]]</f>
        <v>0</v>
      </c>
      <c r="F52" s="48" t="str">
        <f t="shared" ref="F52:F66" si="1">IFERROR(D52/C52,"")</f>
        <v/>
      </c>
      <c r="G52" s="45"/>
      <c r="I52" s="61" t="str">
        <f>'Wzorzec kategorii'!B15</f>
        <v>Wynagrodzenie</v>
      </c>
      <c r="J52" s="107">
        <f t="shared" ref="J52:J66" ca="1" si="2">(SUM(K52:V52)/$J$44)</f>
        <v>0</v>
      </c>
      <c r="K52" s="75">
        <f>Styczeń!D58</f>
        <v>0</v>
      </c>
      <c r="L52" s="75">
        <f>Luty!D58</f>
        <v>0</v>
      </c>
      <c r="M52" s="75">
        <f>Marzec!D58</f>
        <v>0</v>
      </c>
      <c r="N52" s="75">
        <f>Kwiecień!D58</f>
        <v>0</v>
      </c>
      <c r="O52" s="75">
        <f>Maj!D58</f>
        <v>0</v>
      </c>
      <c r="P52" s="75">
        <f>Czerwiec!D58</f>
        <v>0</v>
      </c>
      <c r="Q52" s="75">
        <f>Lipiec!D58</f>
        <v>0</v>
      </c>
      <c r="R52" s="75">
        <f>Sierpień!D58</f>
        <v>0</v>
      </c>
      <c r="S52" s="75">
        <f>Wrzesień!D58</f>
        <v>0</v>
      </c>
      <c r="T52" s="75">
        <f>Październik!D58</f>
        <v>0</v>
      </c>
      <c r="U52" s="75">
        <f>Listopad!D58</f>
        <v>0</v>
      </c>
      <c r="V52" s="75">
        <f>Grudzień!D58</f>
        <v>0</v>
      </c>
    </row>
    <row r="53" spans="2:22" s="44" customFormat="1" ht="32" outlineLevel="1" x14ac:dyDescent="0.2">
      <c r="B53" s="60" t="str">
        <f>'Wzorzec kategorii'!B16</f>
        <v>Wynagrodzenie Partnera / Partnerki</v>
      </c>
      <c r="C53" s="81">
        <f>Styczeń!C59+Luty!C59+Marzec!C59+Kwiecień!C59+Maj!C59+Czerwiec!C59+Lipiec!C59+Sierpień!C59+Wrzesień!C59+Październik!C59+Listopad!C59+Grudzień!C59</f>
        <v>0</v>
      </c>
      <c r="D53" s="81">
        <f t="shared" si="0"/>
        <v>0</v>
      </c>
      <c r="E53" s="80">
        <f>PrzychodyROK[[#This Row],[Kolumna3]]-PrzychodyROK[[#This Row],[Kolumna2]]</f>
        <v>0</v>
      </c>
      <c r="F53" s="48" t="str">
        <f t="shared" si="1"/>
        <v/>
      </c>
      <c r="G53" s="45"/>
      <c r="I53" s="61" t="str">
        <f>'Wzorzec kategorii'!B16</f>
        <v>Wynagrodzenie Partnera / Partnerki</v>
      </c>
      <c r="J53" s="107">
        <f t="shared" ca="1" si="2"/>
        <v>0</v>
      </c>
      <c r="K53" s="75">
        <f>Styczeń!D59</f>
        <v>0</v>
      </c>
      <c r="L53" s="75">
        <f>Luty!D59</f>
        <v>0</v>
      </c>
      <c r="M53" s="75">
        <f>Marzec!D59</f>
        <v>0</v>
      </c>
      <c r="N53" s="75">
        <f>Kwiecień!D59</f>
        <v>0</v>
      </c>
      <c r="O53" s="75">
        <f>Maj!D59</f>
        <v>0</v>
      </c>
      <c r="P53" s="75">
        <f>Czerwiec!D59</f>
        <v>0</v>
      </c>
      <c r="Q53" s="75">
        <f>Lipiec!D59</f>
        <v>0</v>
      </c>
      <c r="R53" s="75">
        <f>Sierpień!D59</f>
        <v>0</v>
      </c>
      <c r="S53" s="75">
        <f>Wrzesień!D59</f>
        <v>0</v>
      </c>
      <c r="T53" s="75">
        <f>Październik!D59</f>
        <v>0</v>
      </c>
      <c r="U53" s="75">
        <f>Listopad!D59</f>
        <v>0</v>
      </c>
      <c r="V53" s="75">
        <f>Grudzień!D59</f>
        <v>0</v>
      </c>
    </row>
    <row r="54" spans="2:22" s="44" customFormat="1" ht="16" outlineLevel="1" x14ac:dyDescent="0.2">
      <c r="B54" s="60" t="str">
        <f>'Wzorzec kategorii'!B17</f>
        <v>Premia</v>
      </c>
      <c r="C54" s="81">
        <f>Styczeń!C60+Luty!C60+Marzec!C60+Kwiecień!C60+Maj!C60+Czerwiec!C60+Lipiec!C60+Sierpień!C60+Wrzesień!C60+Październik!C60+Listopad!C60+Grudzień!C60</f>
        <v>0</v>
      </c>
      <c r="D54" s="81">
        <f t="shared" si="0"/>
        <v>0</v>
      </c>
      <c r="E54" s="80">
        <f>PrzychodyROK[[#This Row],[Kolumna3]]-PrzychodyROK[[#This Row],[Kolumna2]]</f>
        <v>0</v>
      </c>
      <c r="F54" s="48" t="str">
        <f t="shared" si="1"/>
        <v/>
      </c>
      <c r="G54" s="45"/>
      <c r="I54" s="61" t="str">
        <f>'Wzorzec kategorii'!B17</f>
        <v>Premia</v>
      </c>
      <c r="J54" s="107">
        <f t="shared" ca="1" si="2"/>
        <v>0</v>
      </c>
      <c r="K54" s="75">
        <f>Styczeń!D60</f>
        <v>0</v>
      </c>
      <c r="L54" s="75">
        <f>Luty!D60</f>
        <v>0</v>
      </c>
      <c r="M54" s="75">
        <f>Marzec!D60</f>
        <v>0</v>
      </c>
      <c r="N54" s="75">
        <f>Kwiecień!D60</f>
        <v>0</v>
      </c>
      <c r="O54" s="75">
        <f>Maj!D60</f>
        <v>0</v>
      </c>
      <c r="P54" s="75">
        <f>Czerwiec!D60</f>
        <v>0</v>
      </c>
      <c r="Q54" s="75">
        <f>Lipiec!D60</f>
        <v>0</v>
      </c>
      <c r="R54" s="75">
        <f>Sierpień!D60</f>
        <v>0</v>
      </c>
      <c r="S54" s="75">
        <f>Wrzesień!D60</f>
        <v>0</v>
      </c>
      <c r="T54" s="75">
        <f>Październik!D60</f>
        <v>0</v>
      </c>
      <c r="U54" s="75">
        <f>Listopad!D60</f>
        <v>0</v>
      </c>
      <c r="V54" s="75">
        <f>Grudzień!D60</f>
        <v>0</v>
      </c>
    </row>
    <row r="55" spans="2:22" s="44" customFormat="1" ht="16" outlineLevel="1" x14ac:dyDescent="0.2">
      <c r="B55" s="60" t="str">
        <f>'Wzorzec kategorii'!B18</f>
        <v>Przychody z premii bankowych</v>
      </c>
      <c r="C55" s="81">
        <f>Styczeń!C61+Luty!C61+Marzec!C61+Kwiecień!C61+Maj!C61+Czerwiec!C61+Lipiec!C61+Sierpień!C61+Wrzesień!C61+Październik!C61+Listopad!C61+Grudzień!C61</f>
        <v>0</v>
      </c>
      <c r="D55" s="81">
        <f t="shared" si="0"/>
        <v>0</v>
      </c>
      <c r="E55" s="80">
        <f>PrzychodyROK[[#This Row],[Kolumna3]]-PrzychodyROK[[#This Row],[Kolumna2]]</f>
        <v>0</v>
      </c>
      <c r="F55" s="48" t="str">
        <f t="shared" si="1"/>
        <v/>
      </c>
      <c r="G55" s="45"/>
      <c r="I55" s="61" t="str">
        <f>'Wzorzec kategorii'!B18</f>
        <v>Przychody z premii bankowych</v>
      </c>
      <c r="J55" s="107">
        <f t="shared" ca="1" si="2"/>
        <v>0</v>
      </c>
      <c r="K55" s="75">
        <f>Styczeń!D61</f>
        <v>0</v>
      </c>
      <c r="L55" s="75">
        <f>Luty!D61</f>
        <v>0</v>
      </c>
      <c r="M55" s="75">
        <f>Marzec!D61</f>
        <v>0</v>
      </c>
      <c r="N55" s="75">
        <f>Kwiecień!D61</f>
        <v>0</v>
      </c>
      <c r="O55" s="75">
        <f>Maj!D61</f>
        <v>0</v>
      </c>
      <c r="P55" s="75">
        <f>Czerwiec!D61</f>
        <v>0</v>
      </c>
      <c r="Q55" s="75">
        <f>Lipiec!D61</f>
        <v>0</v>
      </c>
      <c r="R55" s="75">
        <f>Sierpień!D61</f>
        <v>0</v>
      </c>
      <c r="S55" s="75">
        <f>Wrzesień!D61</f>
        <v>0</v>
      </c>
      <c r="T55" s="75">
        <f>Październik!D61</f>
        <v>0</v>
      </c>
      <c r="U55" s="75">
        <f>Listopad!D61</f>
        <v>0</v>
      </c>
      <c r="V55" s="75">
        <f>Grudzień!D61</f>
        <v>0</v>
      </c>
    </row>
    <row r="56" spans="2:22" s="44" customFormat="1" ht="16" outlineLevel="1" x14ac:dyDescent="0.2">
      <c r="B56" s="60" t="str">
        <f>'Wzorzec kategorii'!B19</f>
        <v>Odsetki bankowe</v>
      </c>
      <c r="C56" s="81">
        <f>Styczeń!C62+Luty!C62+Marzec!C62+Kwiecień!C62+Maj!C62+Czerwiec!C62+Lipiec!C62+Sierpień!C62+Wrzesień!C62+Październik!C62+Listopad!C62+Grudzień!C62</f>
        <v>0</v>
      </c>
      <c r="D56" s="81">
        <f t="shared" si="0"/>
        <v>0</v>
      </c>
      <c r="E56" s="80">
        <f>PrzychodyROK[[#This Row],[Kolumna3]]-PrzychodyROK[[#This Row],[Kolumna2]]</f>
        <v>0</v>
      </c>
      <c r="F56" s="48" t="str">
        <f t="shared" si="1"/>
        <v/>
      </c>
      <c r="G56" s="45"/>
      <c r="I56" s="61" t="str">
        <f>'Wzorzec kategorii'!B19</f>
        <v>Odsetki bankowe</v>
      </c>
      <c r="J56" s="107">
        <f t="shared" ca="1" si="2"/>
        <v>0</v>
      </c>
      <c r="K56" s="75">
        <f>Styczeń!D62</f>
        <v>0</v>
      </c>
      <c r="L56" s="75">
        <f>Luty!D62</f>
        <v>0</v>
      </c>
      <c r="M56" s="75">
        <f>Marzec!D62</f>
        <v>0</v>
      </c>
      <c r="N56" s="75">
        <f>Kwiecień!D62</f>
        <v>0</v>
      </c>
      <c r="O56" s="75">
        <f>Maj!D62</f>
        <v>0</v>
      </c>
      <c r="P56" s="75">
        <f>Czerwiec!D62</f>
        <v>0</v>
      </c>
      <c r="Q56" s="75">
        <f>Lipiec!D62</f>
        <v>0</v>
      </c>
      <c r="R56" s="75">
        <f>Sierpień!D62</f>
        <v>0</v>
      </c>
      <c r="S56" s="75">
        <f>Wrzesień!D62</f>
        <v>0</v>
      </c>
      <c r="T56" s="75">
        <f>Październik!D62</f>
        <v>0</v>
      </c>
      <c r="U56" s="75">
        <f>Listopad!D62</f>
        <v>0</v>
      </c>
      <c r="V56" s="75">
        <f>Grudzień!D62</f>
        <v>0</v>
      </c>
    </row>
    <row r="57" spans="2:22" s="44" customFormat="1" ht="16" outlineLevel="1" x14ac:dyDescent="0.2">
      <c r="B57" s="60" t="str">
        <f>'Wzorzec kategorii'!B20</f>
        <v>Sprzedaż na Allegro itp.</v>
      </c>
      <c r="C57" s="81">
        <f>Styczeń!C63+Luty!C63+Marzec!C63+Kwiecień!C63+Maj!C63+Czerwiec!C63+Lipiec!C63+Sierpień!C63+Wrzesień!C63+Październik!C63+Listopad!C63+Grudzień!C63</f>
        <v>0</v>
      </c>
      <c r="D57" s="81">
        <f t="shared" si="0"/>
        <v>0</v>
      </c>
      <c r="E57" s="80">
        <f>PrzychodyROK[[#This Row],[Kolumna3]]-PrzychodyROK[[#This Row],[Kolumna2]]</f>
        <v>0</v>
      </c>
      <c r="F57" s="48" t="str">
        <f t="shared" si="1"/>
        <v/>
      </c>
      <c r="G57" s="45"/>
      <c r="I57" s="61" t="str">
        <f>'Wzorzec kategorii'!B20</f>
        <v>Sprzedaż na Allegro itp.</v>
      </c>
      <c r="J57" s="107">
        <f t="shared" ca="1" si="2"/>
        <v>0</v>
      </c>
      <c r="K57" s="75">
        <f>Styczeń!D63</f>
        <v>0</v>
      </c>
      <c r="L57" s="75">
        <f>Luty!D63</f>
        <v>0</v>
      </c>
      <c r="M57" s="75">
        <f>Marzec!D63</f>
        <v>0</v>
      </c>
      <c r="N57" s="75">
        <f>Kwiecień!D63</f>
        <v>0</v>
      </c>
      <c r="O57" s="75">
        <f>Maj!D63</f>
        <v>0</v>
      </c>
      <c r="P57" s="75">
        <f>Czerwiec!D63</f>
        <v>0</v>
      </c>
      <c r="Q57" s="75">
        <f>Lipiec!D63</f>
        <v>0</v>
      </c>
      <c r="R57" s="75">
        <f>Sierpień!D63</f>
        <v>0</v>
      </c>
      <c r="S57" s="75">
        <f>Wrzesień!D63</f>
        <v>0</v>
      </c>
      <c r="T57" s="75">
        <f>Październik!D63</f>
        <v>0</v>
      </c>
      <c r="U57" s="75">
        <f>Listopad!D63</f>
        <v>0</v>
      </c>
      <c r="V57" s="75">
        <f>Grudzień!D63</f>
        <v>0</v>
      </c>
    </row>
    <row r="58" spans="2:22" s="44" customFormat="1" ht="16" outlineLevel="1" x14ac:dyDescent="0.2">
      <c r="B58" s="60" t="str">
        <f>'Wzorzec kategorii'!B21</f>
        <v>Inne przychody</v>
      </c>
      <c r="C58" s="81">
        <f>Styczeń!C64+Luty!C64+Marzec!C64+Kwiecień!C64+Maj!C64+Czerwiec!C64+Lipiec!C64+Sierpień!C64+Wrzesień!C64+Październik!C64+Listopad!C64+Grudzień!C64</f>
        <v>0</v>
      </c>
      <c r="D58" s="81">
        <f t="shared" si="0"/>
        <v>0</v>
      </c>
      <c r="E58" s="80">
        <f>PrzychodyROK[[#This Row],[Kolumna3]]-PrzychodyROK[[#This Row],[Kolumna2]]</f>
        <v>0</v>
      </c>
      <c r="F58" s="48" t="str">
        <f t="shared" si="1"/>
        <v/>
      </c>
      <c r="G58" s="45"/>
      <c r="I58" s="61" t="str">
        <f>'Wzorzec kategorii'!B21</f>
        <v>Inne przychody</v>
      </c>
      <c r="J58" s="107">
        <f t="shared" ca="1" si="2"/>
        <v>0</v>
      </c>
      <c r="K58" s="75">
        <f>Styczeń!D64</f>
        <v>0</v>
      </c>
      <c r="L58" s="75">
        <f>Luty!D64</f>
        <v>0</v>
      </c>
      <c r="M58" s="75">
        <f>Marzec!D64</f>
        <v>0</v>
      </c>
      <c r="N58" s="75">
        <f>Kwiecień!D64</f>
        <v>0</v>
      </c>
      <c r="O58" s="75">
        <f>Maj!D64</f>
        <v>0</v>
      </c>
      <c r="P58" s="75">
        <f>Czerwiec!D64</f>
        <v>0</v>
      </c>
      <c r="Q58" s="75">
        <f>Lipiec!D64</f>
        <v>0</v>
      </c>
      <c r="R58" s="75">
        <f>Sierpień!D64</f>
        <v>0</v>
      </c>
      <c r="S58" s="75">
        <f>Wrzesień!D64</f>
        <v>0</v>
      </c>
      <c r="T58" s="75">
        <f>Październik!D64</f>
        <v>0</v>
      </c>
      <c r="U58" s="75">
        <f>Listopad!D64</f>
        <v>0</v>
      </c>
      <c r="V58" s="75">
        <f>Grudzień!D64</f>
        <v>0</v>
      </c>
    </row>
    <row r="59" spans="2:22" s="44" customFormat="1" ht="16" outlineLevel="1" x14ac:dyDescent="0.2">
      <c r="B59" s="60" t="str">
        <f>'Wzorzec kategorii'!B22</f>
        <v>.</v>
      </c>
      <c r="C59" s="81">
        <f>Styczeń!C65+Luty!C65+Marzec!C65+Kwiecień!C65+Maj!C65+Czerwiec!C65+Lipiec!C65+Sierpień!C65+Wrzesień!C65+Październik!C65+Listopad!C65+Grudzień!C65</f>
        <v>0</v>
      </c>
      <c r="D59" s="81">
        <f t="shared" si="0"/>
        <v>0</v>
      </c>
      <c r="E59" s="80">
        <f>PrzychodyROK[[#This Row],[Kolumna3]]-PrzychodyROK[[#This Row],[Kolumna2]]</f>
        <v>0</v>
      </c>
      <c r="F59" s="50" t="str">
        <f t="shared" si="1"/>
        <v/>
      </c>
      <c r="G59" s="45"/>
      <c r="I59" s="61" t="str">
        <f>'Wzorzec kategorii'!B22</f>
        <v>.</v>
      </c>
      <c r="J59" s="107">
        <f t="shared" ca="1" si="2"/>
        <v>0</v>
      </c>
      <c r="K59" s="75">
        <f>Styczeń!D65</f>
        <v>0</v>
      </c>
      <c r="L59" s="75">
        <f>Luty!D65</f>
        <v>0</v>
      </c>
      <c r="M59" s="75">
        <f>Marzec!D65</f>
        <v>0</v>
      </c>
      <c r="N59" s="75">
        <f>Kwiecień!D65</f>
        <v>0</v>
      </c>
      <c r="O59" s="75">
        <f>Maj!D65</f>
        <v>0</v>
      </c>
      <c r="P59" s="75">
        <f>Czerwiec!D65</f>
        <v>0</v>
      </c>
      <c r="Q59" s="75">
        <f>Lipiec!D65</f>
        <v>0</v>
      </c>
      <c r="R59" s="75">
        <f>Sierpień!D65</f>
        <v>0</v>
      </c>
      <c r="S59" s="75">
        <f>Wrzesień!D65</f>
        <v>0</v>
      </c>
      <c r="T59" s="75">
        <f>Październik!D65</f>
        <v>0</v>
      </c>
      <c r="U59" s="75">
        <f>Listopad!D65</f>
        <v>0</v>
      </c>
      <c r="V59" s="75">
        <f>Grudzień!D65</f>
        <v>0</v>
      </c>
    </row>
    <row r="60" spans="2:22" s="44" customFormat="1" ht="16" outlineLevel="1" x14ac:dyDescent="0.2">
      <c r="B60" s="60" t="str">
        <f>'Wzorzec kategorii'!B23</f>
        <v>.</v>
      </c>
      <c r="C60" s="81">
        <f>Styczeń!C66+Luty!C66+Marzec!C66+Kwiecień!C66+Maj!C66+Czerwiec!C66+Lipiec!C66+Sierpień!C66+Wrzesień!C66+Październik!C66+Listopad!C66+Grudzień!C66</f>
        <v>0</v>
      </c>
      <c r="D60" s="81">
        <f t="shared" si="0"/>
        <v>0</v>
      </c>
      <c r="E60" s="80">
        <f>PrzychodyROK[[#This Row],[Kolumna3]]-PrzychodyROK[[#This Row],[Kolumna2]]</f>
        <v>0</v>
      </c>
      <c r="F60" s="50" t="str">
        <f t="shared" si="1"/>
        <v/>
      </c>
      <c r="G60" s="45"/>
      <c r="I60" s="61" t="str">
        <f>'Wzorzec kategorii'!B23</f>
        <v>.</v>
      </c>
      <c r="J60" s="107">
        <f t="shared" ca="1" si="2"/>
        <v>0</v>
      </c>
      <c r="K60" s="75">
        <f>Styczeń!D66</f>
        <v>0</v>
      </c>
      <c r="L60" s="75">
        <f>Luty!D66</f>
        <v>0</v>
      </c>
      <c r="M60" s="75">
        <f>Marzec!D66</f>
        <v>0</v>
      </c>
      <c r="N60" s="75">
        <f>Kwiecień!D66</f>
        <v>0</v>
      </c>
      <c r="O60" s="75">
        <f>Maj!D66</f>
        <v>0</v>
      </c>
      <c r="P60" s="75">
        <f>Czerwiec!D66</f>
        <v>0</v>
      </c>
      <c r="Q60" s="75">
        <f>Lipiec!D66</f>
        <v>0</v>
      </c>
      <c r="R60" s="75">
        <f>Sierpień!D66</f>
        <v>0</v>
      </c>
      <c r="S60" s="75">
        <f>Wrzesień!D66</f>
        <v>0</v>
      </c>
      <c r="T60" s="75">
        <f>Październik!D66</f>
        <v>0</v>
      </c>
      <c r="U60" s="75">
        <f>Listopad!D66</f>
        <v>0</v>
      </c>
      <c r="V60" s="75">
        <f>Grudzień!D66</f>
        <v>0</v>
      </c>
    </row>
    <row r="61" spans="2:22" s="44" customFormat="1" ht="16" outlineLevel="1" x14ac:dyDescent="0.2">
      <c r="B61" s="60" t="str">
        <f>'Wzorzec kategorii'!B24</f>
        <v>.</v>
      </c>
      <c r="C61" s="81">
        <f>Styczeń!C67+Luty!C67+Marzec!C67+Kwiecień!C67+Maj!C67+Czerwiec!C67+Lipiec!C67+Sierpień!C67+Wrzesień!C67+Październik!C67+Listopad!C67+Grudzień!C67</f>
        <v>0</v>
      </c>
      <c r="D61" s="81">
        <f t="shared" si="0"/>
        <v>0</v>
      </c>
      <c r="E61" s="80">
        <f>PrzychodyROK[[#This Row],[Kolumna3]]-PrzychodyROK[[#This Row],[Kolumna2]]</f>
        <v>0</v>
      </c>
      <c r="F61" s="50" t="str">
        <f t="shared" si="1"/>
        <v/>
      </c>
      <c r="G61" s="45"/>
      <c r="I61" s="61" t="str">
        <f>'Wzorzec kategorii'!B24</f>
        <v>.</v>
      </c>
      <c r="J61" s="107">
        <f t="shared" ca="1" si="2"/>
        <v>0</v>
      </c>
      <c r="K61" s="75">
        <f>Styczeń!D67</f>
        <v>0</v>
      </c>
      <c r="L61" s="75">
        <f>Luty!D67</f>
        <v>0</v>
      </c>
      <c r="M61" s="75">
        <f>Marzec!D67</f>
        <v>0</v>
      </c>
      <c r="N61" s="75">
        <f>Kwiecień!D67</f>
        <v>0</v>
      </c>
      <c r="O61" s="75">
        <f>Maj!D67</f>
        <v>0</v>
      </c>
      <c r="P61" s="75">
        <f>Czerwiec!D67</f>
        <v>0</v>
      </c>
      <c r="Q61" s="75">
        <f>Lipiec!D67</f>
        <v>0</v>
      </c>
      <c r="R61" s="75">
        <f>Sierpień!D67</f>
        <v>0</v>
      </c>
      <c r="S61" s="75">
        <f>Wrzesień!D67</f>
        <v>0</v>
      </c>
      <c r="T61" s="75">
        <f>Październik!D67</f>
        <v>0</v>
      </c>
      <c r="U61" s="75">
        <f>Listopad!D67</f>
        <v>0</v>
      </c>
      <c r="V61" s="75">
        <f>Grudzień!D67</f>
        <v>0</v>
      </c>
    </row>
    <row r="62" spans="2:22" s="44" customFormat="1" ht="16" outlineLevel="1" x14ac:dyDescent="0.2">
      <c r="B62" s="60" t="str">
        <f>'Wzorzec kategorii'!B25</f>
        <v>.</v>
      </c>
      <c r="C62" s="81">
        <f>Styczeń!C68+Luty!C68+Marzec!C68+Kwiecień!C68+Maj!C68+Czerwiec!C68+Lipiec!C68+Sierpień!C68+Wrzesień!C68+Październik!C68+Listopad!C68+Grudzień!C68</f>
        <v>0</v>
      </c>
      <c r="D62" s="81">
        <f t="shared" si="0"/>
        <v>0</v>
      </c>
      <c r="E62" s="80">
        <f>PrzychodyROK[[#This Row],[Kolumna3]]-PrzychodyROK[[#This Row],[Kolumna2]]</f>
        <v>0</v>
      </c>
      <c r="F62" s="50" t="str">
        <f t="shared" si="1"/>
        <v/>
      </c>
      <c r="G62" s="45"/>
      <c r="I62" s="61" t="str">
        <f>'Wzorzec kategorii'!B25</f>
        <v>.</v>
      </c>
      <c r="J62" s="107">
        <f t="shared" ca="1" si="2"/>
        <v>0</v>
      </c>
      <c r="K62" s="75">
        <f>Styczeń!D68</f>
        <v>0</v>
      </c>
      <c r="L62" s="75">
        <f>Luty!D68</f>
        <v>0</v>
      </c>
      <c r="M62" s="75">
        <f>Marzec!D68</f>
        <v>0</v>
      </c>
      <c r="N62" s="75">
        <f>Kwiecień!D68</f>
        <v>0</v>
      </c>
      <c r="O62" s="75">
        <f>Maj!D68</f>
        <v>0</v>
      </c>
      <c r="P62" s="75">
        <f>Czerwiec!D68</f>
        <v>0</v>
      </c>
      <c r="Q62" s="75">
        <f>Lipiec!D68</f>
        <v>0</v>
      </c>
      <c r="R62" s="75">
        <f>Sierpień!D68</f>
        <v>0</v>
      </c>
      <c r="S62" s="75">
        <f>Wrzesień!D68</f>
        <v>0</v>
      </c>
      <c r="T62" s="75">
        <f>Październik!D68</f>
        <v>0</v>
      </c>
      <c r="U62" s="75">
        <f>Listopad!D68</f>
        <v>0</v>
      </c>
      <c r="V62" s="75">
        <f>Grudzień!D68</f>
        <v>0</v>
      </c>
    </row>
    <row r="63" spans="2:22" s="44" customFormat="1" ht="16" outlineLevel="1" x14ac:dyDescent="0.2">
      <c r="B63" s="60" t="str">
        <f>'Wzorzec kategorii'!B26</f>
        <v>.</v>
      </c>
      <c r="C63" s="81">
        <f>Styczeń!C69+Luty!C69+Marzec!C69+Kwiecień!C69+Maj!C69+Czerwiec!C69+Lipiec!C69+Sierpień!C69+Wrzesień!C69+Październik!C69+Listopad!C69+Grudzień!C69</f>
        <v>0</v>
      </c>
      <c r="D63" s="81">
        <f t="shared" si="0"/>
        <v>0</v>
      </c>
      <c r="E63" s="80">
        <f>PrzychodyROK[[#This Row],[Kolumna3]]-PrzychodyROK[[#This Row],[Kolumna2]]</f>
        <v>0</v>
      </c>
      <c r="F63" s="50" t="str">
        <f t="shared" si="1"/>
        <v/>
      </c>
      <c r="G63" s="45"/>
      <c r="I63" s="61" t="str">
        <f>'Wzorzec kategorii'!B26</f>
        <v>.</v>
      </c>
      <c r="J63" s="107">
        <f t="shared" ca="1" si="2"/>
        <v>0</v>
      </c>
      <c r="K63" s="75">
        <f>Styczeń!D69</f>
        <v>0</v>
      </c>
      <c r="L63" s="75">
        <f>Luty!D69</f>
        <v>0</v>
      </c>
      <c r="M63" s="75">
        <f>Marzec!D69</f>
        <v>0</v>
      </c>
      <c r="N63" s="75">
        <f>Kwiecień!D69</f>
        <v>0</v>
      </c>
      <c r="O63" s="75">
        <f>Maj!D69</f>
        <v>0</v>
      </c>
      <c r="P63" s="75">
        <f>Czerwiec!D69</f>
        <v>0</v>
      </c>
      <c r="Q63" s="75">
        <f>Lipiec!D69</f>
        <v>0</v>
      </c>
      <c r="R63" s="75">
        <f>Sierpień!D69</f>
        <v>0</v>
      </c>
      <c r="S63" s="75">
        <f>Wrzesień!D69</f>
        <v>0</v>
      </c>
      <c r="T63" s="75">
        <f>Październik!D69</f>
        <v>0</v>
      </c>
      <c r="U63" s="75">
        <f>Listopad!D69</f>
        <v>0</v>
      </c>
      <c r="V63" s="75">
        <f>Grudzień!D69</f>
        <v>0</v>
      </c>
    </row>
    <row r="64" spans="2:22" s="44" customFormat="1" ht="16" outlineLevel="1" x14ac:dyDescent="0.2">
      <c r="B64" s="60" t="str">
        <f>'Wzorzec kategorii'!B27</f>
        <v>.</v>
      </c>
      <c r="C64" s="81">
        <f>Styczeń!C70+Luty!C70+Marzec!C70+Kwiecień!C70+Maj!C70+Czerwiec!C70+Lipiec!C70+Sierpień!C70+Wrzesień!C70+Październik!C70+Listopad!C70+Grudzień!C70</f>
        <v>0</v>
      </c>
      <c r="D64" s="81">
        <f t="shared" si="0"/>
        <v>0</v>
      </c>
      <c r="E64" s="80">
        <f>PrzychodyROK[[#This Row],[Kolumna3]]-PrzychodyROK[[#This Row],[Kolumna2]]</f>
        <v>0</v>
      </c>
      <c r="F64" s="50" t="str">
        <f t="shared" si="1"/>
        <v/>
      </c>
      <c r="G64" s="45"/>
      <c r="I64" s="61" t="str">
        <f>'Wzorzec kategorii'!B27</f>
        <v>.</v>
      </c>
      <c r="J64" s="107">
        <f t="shared" ca="1" si="2"/>
        <v>0</v>
      </c>
      <c r="K64" s="75">
        <f>Styczeń!D70</f>
        <v>0</v>
      </c>
      <c r="L64" s="75">
        <f>Luty!D70</f>
        <v>0</v>
      </c>
      <c r="M64" s="75">
        <f>Marzec!D70</f>
        <v>0</v>
      </c>
      <c r="N64" s="75">
        <f>Kwiecień!D70</f>
        <v>0</v>
      </c>
      <c r="O64" s="75">
        <f>Maj!D70</f>
        <v>0</v>
      </c>
      <c r="P64" s="75">
        <f>Czerwiec!D70</f>
        <v>0</v>
      </c>
      <c r="Q64" s="75">
        <f>Lipiec!D70</f>
        <v>0</v>
      </c>
      <c r="R64" s="75">
        <f>Sierpień!D70</f>
        <v>0</v>
      </c>
      <c r="S64" s="75">
        <f>Wrzesień!D70</f>
        <v>0</v>
      </c>
      <c r="T64" s="75">
        <f>Październik!D70</f>
        <v>0</v>
      </c>
      <c r="U64" s="75">
        <f>Listopad!D70</f>
        <v>0</v>
      </c>
      <c r="V64" s="75">
        <f>Grudzień!D70</f>
        <v>0</v>
      </c>
    </row>
    <row r="65" spans="2:22" s="44" customFormat="1" ht="16" outlineLevel="1" x14ac:dyDescent="0.2">
      <c r="B65" s="60" t="str">
        <f>'Wzorzec kategorii'!B28</f>
        <v>.</v>
      </c>
      <c r="C65" s="81">
        <f>Styczeń!C71+Luty!C71+Marzec!C71+Kwiecień!C71+Maj!C71+Czerwiec!C71+Lipiec!C71+Sierpień!C71+Wrzesień!C71+Październik!C71+Listopad!C71+Grudzień!C71</f>
        <v>0</v>
      </c>
      <c r="D65" s="81">
        <f t="shared" si="0"/>
        <v>0</v>
      </c>
      <c r="E65" s="80">
        <f>PrzychodyROK[[#This Row],[Kolumna3]]-PrzychodyROK[[#This Row],[Kolumna2]]</f>
        <v>0</v>
      </c>
      <c r="F65" s="50" t="str">
        <f t="shared" si="1"/>
        <v/>
      </c>
      <c r="G65" s="45"/>
      <c r="I65" s="61" t="str">
        <f>'Wzorzec kategorii'!B28</f>
        <v>.</v>
      </c>
      <c r="J65" s="107">
        <f t="shared" ca="1" si="2"/>
        <v>0</v>
      </c>
      <c r="K65" s="75">
        <f>Styczeń!D71</f>
        <v>0</v>
      </c>
      <c r="L65" s="75">
        <f>Luty!D71</f>
        <v>0</v>
      </c>
      <c r="M65" s="75">
        <f>Marzec!D71</f>
        <v>0</v>
      </c>
      <c r="N65" s="75">
        <f>Kwiecień!D71</f>
        <v>0</v>
      </c>
      <c r="O65" s="75">
        <f>Maj!D71</f>
        <v>0</v>
      </c>
      <c r="P65" s="75">
        <f>Czerwiec!D71</f>
        <v>0</v>
      </c>
      <c r="Q65" s="75">
        <f>Lipiec!D71</f>
        <v>0</v>
      </c>
      <c r="R65" s="75">
        <f>Sierpień!D71</f>
        <v>0</v>
      </c>
      <c r="S65" s="75">
        <f>Wrzesień!D71</f>
        <v>0</v>
      </c>
      <c r="T65" s="75">
        <f>Październik!D71</f>
        <v>0</v>
      </c>
      <c r="U65" s="75">
        <f>Listopad!D71</f>
        <v>0</v>
      </c>
      <c r="V65" s="75">
        <f>Grudzień!D71</f>
        <v>0</v>
      </c>
    </row>
    <row r="66" spans="2:22" s="44" customFormat="1" ht="16" outlineLevel="1" x14ac:dyDescent="0.2">
      <c r="B66" s="60" t="str">
        <f>'Wzorzec kategorii'!B29</f>
        <v>.</v>
      </c>
      <c r="C66" s="81">
        <f>Styczeń!C72+Luty!C72+Marzec!C72+Kwiecień!C72+Maj!C72+Czerwiec!C72+Lipiec!C72+Sierpień!C72+Wrzesień!C72+Październik!C72+Listopad!C72+Grudzień!C72</f>
        <v>0</v>
      </c>
      <c r="D66" s="81">
        <f t="shared" si="0"/>
        <v>0</v>
      </c>
      <c r="E66" s="80">
        <f>PrzychodyROK[[#This Row],[Kolumna3]]-PrzychodyROK[[#This Row],[Kolumna2]]</f>
        <v>0</v>
      </c>
      <c r="F66" s="50" t="str">
        <f t="shared" si="1"/>
        <v/>
      </c>
      <c r="G66" s="45"/>
      <c r="I66" s="61" t="str">
        <f>'Wzorzec kategorii'!B29</f>
        <v>.</v>
      </c>
      <c r="J66" s="107">
        <f t="shared" ca="1" si="2"/>
        <v>0</v>
      </c>
      <c r="K66" s="75">
        <f>Styczeń!D72</f>
        <v>0</v>
      </c>
      <c r="L66" s="75">
        <f>Luty!D72</f>
        <v>0</v>
      </c>
      <c r="M66" s="75">
        <f>Marzec!D72</f>
        <v>0</v>
      </c>
      <c r="N66" s="75">
        <f>Kwiecień!D72</f>
        <v>0</v>
      </c>
      <c r="O66" s="75">
        <f>Maj!D72</f>
        <v>0</v>
      </c>
      <c r="P66" s="75">
        <f>Czerwiec!D72</f>
        <v>0</v>
      </c>
      <c r="Q66" s="75">
        <f>Lipiec!D72</f>
        <v>0</v>
      </c>
      <c r="R66" s="75">
        <f>Sierpień!D72</f>
        <v>0</v>
      </c>
      <c r="S66" s="75">
        <f>Wrzesień!D72</f>
        <v>0</v>
      </c>
      <c r="T66" s="75">
        <f>Październik!D72</f>
        <v>0</v>
      </c>
      <c r="U66" s="75">
        <f>Listopad!D72</f>
        <v>0</v>
      </c>
      <c r="V66" s="75">
        <f>Grudzień!D72</f>
        <v>0</v>
      </c>
    </row>
    <row r="67" spans="2:22" x14ac:dyDescent="0.2">
      <c r="B67" s="2" t="s">
        <v>30</v>
      </c>
    </row>
    <row r="68" spans="2:22" ht="19" x14ac:dyDescent="0.25">
      <c r="B68" s="22" t="s">
        <v>25</v>
      </c>
      <c r="I68" s="22" t="s">
        <v>177</v>
      </c>
    </row>
    <row r="70" spans="2:22" ht="32" x14ac:dyDescent="0.2">
      <c r="B70" s="4" t="s">
        <v>0</v>
      </c>
      <c r="C70" s="5" t="s">
        <v>131</v>
      </c>
      <c r="D70" s="6" t="s">
        <v>135</v>
      </c>
      <c r="E70" s="4" t="s">
        <v>129</v>
      </c>
      <c r="F70" s="5" t="s">
        <v>140</v>
      </c>
      <c r="G70" s="4" t="s">
        <v>41</v>
      </c>
      <c r="I70" s="4" t="s">
        <v>0</v>
      </c>
      <c r="J70" s="28" t="s">
        <v>175</v>
      </c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2:22" ht="24" customHeight="1" x14ac:dyDescent="0.2">
      <c r="B71" s="19" t="s">
        <v>139</v>
      </c>
      <c r="C71" s="76">
        <f>C73+C85+C97+C109+C121+C133+C145+C157+C169+C181+C193+C205+C217+C229+C241</f>
        <v>0</v>
      </c>
      <c r="D71" s="76">
        <f>D73+D85+D97+D109+D121+D133+D145+D157+D169+D181+D193+D205+D217+D229+D241</f>
        <v>0</v>
      </c>
      <c r="E71" s="76">
        <f>C71-D71</f>
        <v>0</v>
      </c>
      <c r="F71" s="4" t="s">
        <v>141</v>
      </c>
      <c r="G71" s="4"/>
      <c r="I71" s="27"/>
      <c r="J71" s="27" t="s">
        <v>162</v>
      </c>
      <c r="K71" s="19" t="s">
        <v>163</v>
      </c>
      <c r="L71" s="19" t="s">
        <v>164</v>
      </c>
      <c r="M71" s="19" t="s">
        <v>165</v>
      </c>
      <c r="N71" s="19" t="s">
        <v>166</v>
      </c>
      <c r="O71" s="19" t="s">
        <v>167</v>
      </c>
      <c r="P71" s="19" t="s">
        <v>168</v>
      </c>
      <c r="Q71" s="19" t="s">
        <v>169</v>
      </c>
      <c r="R71" s="19" t="s">
        <v>170</v>
      </c>
      <c r="S71" s="19" t="s">
        <v>171</v>
      </c>
      <c r="T71" s="19" t="s">
        <v>172</v>
      </c>
      <c r="U71" s="19" t="s">
        <v>173</v>
      </c>
      <c r="V71" s="19" t="s">
        <v>174</v>
      </c>
    </row>
    <row r="73" spans="2:22" s="44" customFormat="1" ht="16" x14ac:dyDescent="0.2">
      <c r="B73" s="41" t="str">
        <f>'Wzorzec kategorii'!B35</f>
        <v>Jedzenie</v>
      </c>
      <c r="C73" s="77">
        <f>Styczeń!C79+Luty!C79+Marzec!C79+Kwiecień!C79+Maj!C79+Czerwiec!C79+Lipiec!C79+Sierpień!C79+Wrzesień!C79+Październik!C79+Listopad!C79+Grudzień!C79</f>
        <v>0</v>
      </c>
      <c r="D73" s="78">
        <f>(SUM(K73:V73))</f>
        <v>0</v>
      </c>
      <c r="E73" s="77">
        <f t="shared" ref="E73:E83" si="3">C73-D73</f>
        <v>0</v>
      </c>
      <c r="F73" s="43" t="str">
        <f t="shared" ref="F73:F83" si="4">IFERROR(D73/C73,"")</f>
        <v/>
      </c>
      <c r="G73" s="53"/>
      <c r="I73" s="62" t="str">
        <f>'Wzorzec kategorii'!B35</f>
        <v>Jedzenie</v>
      </c>
      <c r="J73" s="107">
        <f t="shared" ref="J73:J83" ca="1" si="5">(SUM(K73:V73)/$J$44)</f>
        <v>0</v>
      </c>
      <c r="K73" s="77">
        <f>Styczeń!D79</f>
        <v>0</v>
      </c>
      <c r="L73" s="77">
        <f>Luty!D79</f>
        <v>0</v>
      </c>
      <c r="M73" s="77">
        <f>Marzec!D79</f>
        <v>0</v>
      </c>
      <c r="N73" s="77">
        <f>Kwiecień!D79</f>
        <v>0</v>
      </c>
      <c r="O73" s="77">
        <f>Maj!D79</f>
        <v>0</v>
      </c>
      <c r="P73" s="77">
        <f>Czerwiec!D79</f>
        <v>0</v>
      </c>
      <c r="Q73" s="77">
        <f>Lipiec!D79</f>
        <v>0</v>
      </c>
      <c r="R73" s="77">
        <f>Sierpień!D79</f>
        <v>0</v>
      </c>
      <c r="S73" s="77">
        <f>Wrzesień!D79</f>
        <v>0</v>
      </c>
      <c r="T73" s="77">
        <f>Październik!D79</f>
        <v>0</v>
      </c>
      <c r="U73" s="77">
        <f>Listopad!D79</f>
        <v>0</v>
      </c>
      <c r="V73" s="77">
        <f>Grudzień!D79</f>
        <v>0</v>
      </c>
    </row>
    <row r="74" spans="2:22" s="44" customFormat="1" ht="16" outlineLevel="1" x14ac:dyDescent="0.2">
      <c r="B74" s="45" t="str">
        <f>'Wzorzec kategorii'!B36</f>
        <v>Jedzenie dom</v>
      </c>
      <c r="C74" s="81">
        <f>Styczeń!C80+Luty!C80+Marzec!C80+Kwiecień!C80+Maj!C80+Czerwiec!C80+Lipiec!C80+Sierpień!C80+Wrzesień!C80+Październik!C80+Listopad!C80+Grudzień!C80</f>
        <v>0</v>
      </c>
      <c r="D74" s="81">
        <f t="shared" ref="D74:D83" si="6">(SUM(K74:V74))</f>
        <v>0</v>
      </c>
      <c r="E74" s="80">
        <f t="shared" si="3"/>
        <v>0</v>
      </c>
      <c r="F74" s="48" t="str">
        <f t="shared" si="4"/>
        <v/>
      </c>
      <c r="G74" s="54"/>
      <c r="I74" s="61" t="str">
        <f>'Wzorzec kategorii'!B36</f>
        <v>Jedzenie dom</v>
      </c>
      <c r="J74" s="107">
        <f t="shared" ca="1" si="5"/>
        <v>0</v>
      </c>
      <c r="K74" s="75">
        <f>Styczeń!D80</f>
        <v>0</v>
      </c>
      <c r="L74" s="75">
        <f>Luty!D80</f>
        <v>0</v>
      </c>
      <c r="M74" s="75">
        <f>Marzec!D80</f>
        <v>0</v>
      </c>
      <c r="N74" s="75">
        <f>Kwiecień!D80</f>
        <v>0</v>
      </c>
      <c r="O74" s="75">
        <f>Maj!D80</f>
        <v>0</v>
      </c>
      <c r="P74" s="75">
        <f>Czerwiec!D80</f>
        <v>0</v>
      </c>
      <c r="Q74" s="75">
        <f>Lipiec!D80</f>
        <v>0</v>
      </c>
      <c r="R74" s="75">
        <f>Sierpień!D80</f>
        <v>0</v>
      </c>
      <c r="S74" s="75">
        <f>Wrzesień!D80</f>
        <v>0</v>
      </c>
      <c r="T74" s="75">
        <f>Październik!D80</f>
        <v>0</v>
      </c>
      <c r="U74" s="75">
        <f>Listopad!D80</f>
        <v>0</v>
      </c>
      <c r="V74" s="75">
        <f>Grudzień!D80</f>
        <v>0</v>
      </c>
    </row>
    <row r="75" spans="2:22" s="44" customFormat="1" ht="16" outlineLevel="1" x14ac:dyDescent="0.2">
      <c r="B75" s="45" t="str">
        <f>'Wzorzec kategorii'!B37</f>
        <v>Jedzenie miasto</v>
      </c>
      <c r="C75" s="81">
        <f>Styczeń!C81+Luty!C81+Marzec!C81+Kwiecień!C81+Maj!C81+Czerwiec!C81+Lipiec!C81+Sierpień!C81+Wrzesień!C81+Październik!C81+Listopad!C81+Grudzień!C81</f>
        <v>0</v>
      </c>
      <c r="D75" s="81">
        <f t="shared" si="6"/>
        <v>0</v>
      </c>
      <c r="E75" s="80">
        <f t="shared" si="3"/>
        <v>0</v>
      </c>
      <c r="F75" s="48" t="str">
        <f t="shared" si="4"/>
        <v/>
      </c>
      <c r="G75" s="54"/>
      <c r="I75" s="61" t="str">
        <f>'Wzorzec kategorii'!B37</f>
        <v>Jedzenie miasto</v>
      </c>
      <c r="J75" s="107">
        <f t="shared" ca="1" si="5"/>
        <v>0</v>
      </c>
      <c r="K75" s="75">
        <f>Styczeń!D81</f>
        <v>0</v>
      </c>
      <c r="L75" s="75">
        <f>Luty!D81</f>
        <v>0</v>
      </c>
      <c r="M75" s="75">
        <f>Marzec!D81</f>
        <v>0</v>
      </c>
      <c r="N75" s="75">
        <f>Kwiecień!D81</f>
        <v>0</v>
      </c>
      <c r="O75" s="75">
        <f>Maj!D81</f>
        <v>0</v>
      </c>
      <c r="P75" s="75">
        <f>Czerwiec!D81</f>
        <v>0</v>
      </c>
      <c r="Q75" s="75">
        <f>Lipiec!D81</f>
        <v>0</v>
      </c>
      <c r="R75" s="75">
        <f>Sierpień!D81</f>
        <v>0</v>
      </c>
      <c r="S75" s="75">
        <f>Wrzesień!D81</f>
        <v>0</v>
      </c>
      <c r="T75" s="75">
        <f>Październik!D81</f>
        <v>0</v>
      </c>
      <c r="U75" s="75">
        <f>Listopad!D81</f>
        <v>0</v>
      </c>
      <c r="V75" s="75">
        <f>Grudzień!D81</f>
        <v>0</v>
      </c>
    </row>
    <row r="76" spans="2:22" s="44" customFormat="1" ht="16" outlineLevel="1" x14ac:dyDescent="0.2">
      <c r="B76" s="45" t="str">
        <f>'Wzorzec kategorii'!B38</f>
        <v>Jedzenie praca</v>
      </c>
      <c r="C76" s="81">
        <f>Styczeń!C82+Luty!C82+Marzec!C82+Kwiecień!C82+Maj!C82+Czerwiec!C82+Lipiec!C82+Sierpień!C82+Wrzesień!C82+Październik!C82+Listopad!C82+Grudzień!C82</f>
        <v>0</v>
      </c>
      <c r="D76" s="81">
        <f t="shared" si="6"/>
        <v>0</v>
      </c>
      <c r="E76" s="80">
        <f t="shared" si="3"/>
        <v>0</v>
      </c>
      <c r="F76" s="48" t="str">
        <f t="shared" si="4"/>
        <v/>
      </c>
      <c r="G76" s="54"/>
      <c r="I76" s="61" t="str">
        <f>'Wzorzec kategorii'!B38</f>
        <v>Jedzenie praca</v>
      </c>
      <c r="J76" s="107">
        <f t="shared" ca="1" si="5"/>
        <v>0</v>
      </c>
      <c r="K76" s="75">
        <f>Styczeń!D82</f>
        <v>0</v>
      </c>
      <c r="L76" s="75">
        <f>Luty!D82</f>
        <v>0</v>
      </c>
      <c r="M76" s="75">
        <f>Marzec!D82</f>
        <v>0</v>
      </c>
      <c r="N76" s="75">
        <f>Kwiecień!D82</f>
        <v>0</v>
      </c>
      <c r="O76" s="75">
        <f>Maj!D82</f>
        <v>0</v>
      </c>
      <c r="P76" s="75">
        <f>Czerwiec!D82</f>
        <v>0</v>
      </c>
      <c r="Q76" s="75">
        <f>Lipiec!D82</f>
        <v>0</v>
      </c>
      <c r="R76" s="75">
        <f>Sierpień!D82</f>
        <v>0</v>
      </c>
      <c r="S76" s="75">
        <f>Wrzesień!D82</f>
        <v>0</v>
      </c>
      <c r="T76" s="75">
        <f>Październik!D82</f>
        <v>0</v>
      </c>
      <c r="U76" s="75">
        <f>Listopad!D82</f>
        <v>0</v>
      </c>
      <c r="V76" s="75">
        <f>Grudzień!D82</f>
        <v>0</v>
      </c>
    </row>
    <row r="77" spans="2:22" s="44" customFormat="1" ht="16" outlineLevel="1" x14ac:dyDescent="0.2">
      <c r="B77" s="45" t="str">
        <f>'Wzorzec kategorii'!B39</f>
        <v>Alkohol</v>
      </c>
      <c r="C77" s="81">
        <f>Styczeń!C83+Luty!C83+Marzec!C83+Kwiecień!C83+Maj!C83+Czerwiec!C83+Lipiec!C83+Sierpień!C83+Wrzesień!C83+Październik!C83+Listopad!C83+Grudzień!C83</f>
        <v>0</v>
      </c>
      <c r="D77" s="81">
        <f t="shared" si="6"/>
        <v>0</v>
      </c>
      <c r="E77" s="80">
        <f t="shared" si="3"/>
        <v>0</v>
      </c>
      <c r="F77" s="48" t="str">
        <f t="shared" si="4"/>
        <v/>
      </c>
      <c r="G77" s="54"/>
      <c r="I77" s="61" t="str">
        <f>'Wzorzec kategorii'!B39</f>
        <v>Alkohol</v>
      </c>
      <c r="J77" s="107">
        <f t="shared" ca="1" si="5"/>
        <v>0</v>
      </c>
      <c r="K77" s="75">
        <f>Styczeń!D83</f>
        <v>0</v>
      </c>
      <c r="L77" s="75">
        <f>Luty!D83</f>
        <v>0</v>
      </c>
      <c r="M77" s="75">
        <f>Marzec!D83</f>
        <v>0</v>
      </c>
      <c r="N77" s="75">
        <f>Kwiecień!D83</f>
        <v>0</v>
      </c>
      <c r="O77" s="75">
        <f>Maj!D83</f>
        <v>0</v>
      </c>
      <c r="P77" s="75">
        <f>Czerwiec!D83</f>
        <v>0</v>
      </c>
      <c r="Q77" s="75">
        <f>Lipiec!D83</f>
        <v>0</v>
      </c>
      <c r="R77" s="75">
        <f>Sierpień!D83</f>
        <v>0</v>
      </c>
      <c r="S77" s="75">
        <f>Wrzesień!D83</f>
        <v>0</v>
      </c>
      <c r="T77" s="75">
        <f>Październik!D83</f>
        <v>0</v>
      </c>
      <c r="U77" s="75">
        <f>Listopad!D83</f>
        <v>0</v>
      </c>
      <c r="V77" s="75">
        <f>Grudzień!D83</f>
        <v>0</v>
      </c>
    </row>
    <row r="78" spans="2:22" s="44" customFormat="1" ht="16" outlineLevel="1" x14ac:dyDescent="0.2">
      <c r="B78" s="45" t="str">
        <f>'Wzorzec kategorii'!B40</f>
        <v>Inne</v>
      </c>
      <c r="C78" s="81">
        <f>Styczeń!C84+Luty!C84+Marzec!C84+Kwiecień!C84+Maj!C84+Czerwiec!C84+Lipiec!C84+Sierpień!C84+Wrzesień!C84+Październik!C84+Listopad!C84+Grudzień!C84</f>
        <v>0</v>
      </c>
      <c r="D78" s="81">
        <f t="shared" si="6"/>
        <v>0</v>
      </c>
      <c r="E78" s="80">
        <f t="shared" si="3"/>
        <v>0</v>
      </c>
      <c r="F78" s="48" t="str">
        <f t="shared" si="4"/>
        <v/>
      </c>
      <c r="G78" s="54"/>
      <c r="I78" s="61" t="str">
        <f>'Wzorzec kategorii'!B40</f>
        <v>Inne</v>
      </c>
      <c r="J78" s="107">
        <f t="shared" ca="1" si="5"/>
        <v>0</v>
      </c>
      <c r="K78" s="75">
        <f>Styczeń!D84</f>
        <v>0</v>
      </c>
      <c r="L78" s="75">
        <f>Luty!D84</f>
        <v>0</v>
      </c>
      <c r="M78" s="75">
        <f>Marzec!D84</f>
        <v>0</v>
      </c>
      <c r="N78" s="75">
        <f>Kwiecień!D84</f>
        <v>0</v>
      </c>
      <c r="O78" s="75">
        <f>Maj!D84</f>
        <v>0</v>
      </c>
      <c r="P78" s="75">
        <f>Czerwiec!D84</f>
        <v>0</v>
      </c>
      <c r="Q78" s="75">
        <f>Lipiec!D84</f>
        <v>0</v>
      </c>
      <c r="R78" s="75">
        <f>Sierpień!D84</f>
        <v>0</v>
      </c>
      <c r="S78" s="75">
        <f>Wrzesień!D84</f>
        <v>0</v>
      </c>
      <c r="T78" s="75">
        <f>Październik!D84</f>
        <v>0</v>
      </c>
      <c r="U78" s="75">
        <f>Listopad!D84</f>
        <v>0</v>
      </c>
      <c r="V78" s="75">
        <f>Grudzień!D84</f>
        <v>0</v>
      </c>
    </row>
    <row r="79" spans="2:22" s="44" customFormat="1" ht="16" outlineLevel="1" x14ac:dyDescent="0.2">
      <c r="B79" s="45" t="str">
        <f>'Wzorzec kategorii'!B41</f>
        <v>.</v>
      </c>
      <c r="C79" s="81">
        <f>Styczeń!C85+Luty!C85+Marzec!C85+Kwiecień!C85+Maj!C85+Czerwiec!C85+Lipiec!C85+Sierpień!C85+Wrzesień!C85+Październik!C85+Listopad!C85+Grudzień!C85</f>
        <v>0</v>
      </c>
      <c r="D79" s="81">
        <f t="shared" si="6"/>
        <v>0</v>
      </c>
      <c r="E79" s="80">
        <f t="shared" si="3"/>
        <v>0</v>
      </c>
      <c r="F79" s="50" t="str">
        <f t="shared" si="4"/>
        <v/>
      </c>
      <c r="G79" s="55"/>
      <c r="I79" s="61" t="str">
        <f>'Wzorzec kategorii'!B41</f>
        <v>.</v>
      </c>
      <c r="J79" s="107">
        <f t="shared" ca="1" si="5"/>
        <v>0</v>
      </c>
      <c r="K79" s="75">
        <f>Styczeń!D85</f>
        <v>0</v>
      </c>
      <c r="L79" s="75">
        <f>Luty!D85</f>
        <v>0</v>
      </c>
      <c r="M79" s="75">
        <f>Marzec!D85</f>
        <v>0</v>
      </c>
      <c r="N79" s="75">
        <f>Kwiecień!D85</f>
        <v>0</v>
      </c>
      <c r="O79" s="75">
        <f>Maj!D85</f>
        <v>0</v>
      </c>
      <c r="P79" s="75">
        <f>Czerwiec!D85</f>
        <v>0</v>
      </c>
      <c r="Q79" s="75">
        <f>Lipiec!D85</f>
        <v>0</v>
      </c>
      <c r="R79" s="75">
        <f>Sierpień!D85</f>
        <v>0</v>
      </c>
      <c r="S79" s="75">
        <f>Wrzesień!D85</f>
        <v>0</v>
      </c>
      <c r="T79" s="75">
        <f>Październik!D85</f>
        <v>0</v>
      </c>
      <c r="U79" s="75">
        <f>Listopad!D85</f>
        <v>0</v>
      </c>
      <c r="V79" s="75">
        <f>Grudzień!D85</f>
        <v>0</v>
      </c>
    </row>
    <row r="80" spans="2:22" s="44" customFormat="1" ht="16" outlineLevel="1" x14ac:dyDescent="0.2">
      <c r="B80" s="45" t="str">
        <f>'Wzorzec kategorii'!B42</f>
        <v>.</v>
      </c>
      <c r="C80" s="81">
        <f>Styczeń!C86+Luty!C86+Marzec!C86+Kwiecień!C86+Maj!C86+Czerwiec!C86+Lipiec!C86+Sierpień!C86+Wrzesień!C86+Październik!C86+Listopad!C86+Grudzień!C86</f>
        <v>0</v>
      </c>
      <c r="D80" s="81">
        <f t="shared" si="6"/>
        <v>0</v>
      </c>
      <c r="E80" s="80">
        <f t="shared" si="3"/>
        <v>0</v>
      </c>
      <c r="F80" s="50" t="str">
        <f t="shared" si="4"/>
        <v/>
      </c>
      <c r="G80" s="55"/>
      <c r="I80" s="61" t="str">
        <f>'Wzorzec kategorii'!B42</f>
        <v>.</v>
      </c>
      <c r="J80" s="107">
        <f t="shared" ca="1" si="5"/>
        <v>0</v>
      </c>
      <c r="K80" s="75">
        <f>Styczeń!D86</f>
        <v>0</v>
      </c>
      <c r="L80" s="75">
        <f>Luty!D86</f>
        <v>0</v>
      </c>
      <c r="M80" s="75">
        <f>Marzec!D86</f>
        <v>0</v>
      </c>
      <c r="N80" s="75">
        <f>Kwiecień!D86</f>
        <v>0</v>
      </c>
      <c r="O80" s="75">
        <f>Maj!D86</f>
        <v>0</v>
      </c>
      <c r="P80" s="75">
        <f>Czerwiec!D86</f>
        <v>0</v>
      </c>
      <c r="Q80" s="75">
        <f>Lipiec!D86</f>
        <v>0</v>
      </c>
      <c r="R80" s="75">
        <f>Sierpień!D86</f>
        <v>0</v>
      </c>
      <c r="S80" s="75">
        <f>Wrzesień!D86</f>
        <v>0</v>
      </c>
      <c r="T80" s="75">
        <f>Październik!D86</f>
        <v>0</v>
      </c>
      <c r="U80" s="75">
        <f>Listopad!D86</f>
        <v>0</v>
      </c>
      <c r="V80" s="75">
        <f>Grudzień!D86</f>
        <v>0</v>
      </c>
    </row>
    <row r="81" spans="2:22" s="44" customFormat="1" ht="16" outlineLevel="1" x14ac:dyDescent="0.2">
      <c r="B81" s="45" t="str">
        <f>'Wzorzec kategorii'!B43</f>
        <v>.</v>
      </c>
      <c r="C81" s="81">
        <f>Styczeń!C87+Luty!C87+Marzec!C87+Kwiecień!C87+Maj!C87+Czerwiec!C87+Lipiec!C87+Sierpień!C87+Wrzesień!C87+Październik!C87+Listopad!C87+Grudzień!C87</f>
        <v>0</v>
      </c>
      <c r="D81" s="81">
        <f t="shared" si="6"/>
        <v>0</v>
      </c>
      <c r="E81" s="80">
        <f t="shared" si="3"/>
        <v>0</v>
      </c>
      <c r="F81" s="50" t="str">
        <f t="shared" si="4"/>
        <v/>
      </c>
      <c r="G81" s="55"/>
      <c r="I81" s="61" t="str">
        <f>'Wzorzec kategorii'!B43</f>
        <v>.</v>
      </c>
      <c r="J81" s="107">
        <f t="shared" ca="1" si="5"/>
        <v>0</v>
      </c>
      <c r="K81" s="75">
        <f>Styczeń!D87</f>
        <v>0</v>
      </c>
      <c r="L81" s="75">
        <f>Luty!D87</f>
        <v>0</v>
      </c>
      <c r="M81" s="75">
        <f>Marzec!D87</f>
        <v>0</v>
      </c>
      <c r="N81" s="75">
        <f>Kwiecień!D87</f>
        <v>0</v>
      </c>
      <c r="O81" s="75">
        <f>Maj!D87</f>
        <v>0</v>
      </c>
      <c r="P81" s="75">
        <f>Czerwiec!D87</f>
        <v>0</v>
      </c>
      <c r="Q81" s="75">
        <f>Lipiec!D87</f>
        <v>0</v>
      </c>
      <c r="R81" s="75">
        <f>Sierpień!D87</f>
        <v>0</v>
      </c>
      <c r="S81" s="75">
        <f>Wrzesień!D87</f>
        <v>0</v>
      </c>
      <c r="T81" s="75">
        <f>Październik!D87</f>
        <v>0</v>
      </c>
      <c r="U81" s="75">
        <f>Listopad!D87</f>
        <v>0</v>
      </c>
      <c r="V81" s="75">
        <f>Grudzień!D87</f>
        <v>0</v>
      </c>
    </row>
    <row r="82" spans="2:22" s="44" customFormat="1" ht="16" outlineLevel="1" x14ac:dyDescent="0.2">
      <c r="B82" s="45" t="str">
        <f>'Wzorzec kategorii'!B44</f>
        <v>.</v>
      </c>
      <c r="C82" s="81">
        <f>Styczeń!C88+Luty!C88+Marzec!C88+Kwiecień!C88+Maj!C88+Czerwiec!C88+Lipiec!C88+Sierpień!C88+Wrzesień!C88+Październik!C88+Listopad!C88+Grudzień!C88</f>
        <v>0</v>
      </c>
      <c r="D82" s="81">
        <f t="shared" si="6"/>
        <v>0</v>
      </c>
      <c r="E82" s="80">
        <f t="shared" si="3"/>
        <v>0</v>
      </c>
      <c r="F82" s="50" t="str">
        <f t="shared" si="4"/>
        <v/>
      </c>
      <c r="G82" s="55"/>
      <c r="I82" s="61" t="str">
        <f>'Wzorzec kategorii'!B44</f>
        <v>.</v>
      </c>
      <c r="J82" s="107">
        <f t="shared" ca="1" si="5"/>
        <v>0</v>
      </c>
      <c r="K82" s="75">
        <f>Styczeń!D88</f>
        <v>0</v>
      </c>
      <c r="L82" s="75">
        <f>Luty!D88</f>
        <v>0</v>
      </c>
      <c r="M82" s="75">
        <f>Marzec!D88</f>
        <v>0</v>
      </c>
      <c r="N82" s="75">
        <f>Kwiecień!D88</f>
        <v>0</v>
      </c>
      <c r="O82" s="75">
        <f>Maj!D88</f>
        <v>0</v>
      </c>
      <c r="P82" s="75">
        <f>Czerwiec!D88</f>
        <v>0</v>
      </c>
      <c r="Q82" s="75">
        <f>Lipiec!D88</f>
        <v>0</v>
      </c>
      <c r="R82" s="75">
        <f>Sierpień!D88</f>
        <v>0</v>
      </c>
      <c r="S82" s="75">
        <f>Wrzesień!D88</f>
        <v>0</v>
      </c>
      <c r="T82" s="75">
        <f>Październik!D88</f>
        <v>0</v>
      </c>
      <c r="U82" s="75">
        <f>Listopad!D88</f>
        <v>0</v>
      </c>
      <c r="V82" s="75">
        <f>Grudzień!D88</f>
        <v>0</v>
      </c>
    </row>
    <row r="83" spans="2:22" s="44" customFormat="1" ht="16" outlineLevel="1" x14ac:dyDescent="0.2">
      <c r="B83" s="45" t="str">
        <f>'Wzorzec kategorii'!B45</f>
        <v>.</v>
      </c>
      <c r="C83" s="81">
        <f>Styczeń!C89+Luty!C89+Marzec!C89+Kwiecień!C89+Maj!C89+Czerwiec!C89+Lipiec!C89+Sierpień!C89+Wrzesień!C89+Październik!C89+Listopad!C89+Grudzień!C89</f>
        <v>0</v>
      </c>
      <c r="D83" s="81">
        <f t="shared" si="6"/>
        <v>0</v>
      </c>
      <c r="E83" s="80">
        <f t="shared" si="3"/>
        <v>0</v>
      </c>
      <c r="F83" s="50" t="str">
        <f t="shared" si="4"/>
        <v/>
      </c>
      <c r="G83" s="55"/>
      <c r="I83" s="61" t="str">
        <f>'Wzorzec kategorii'!B45</f>
        <v>.</v>
      </c>
      <c r="J83" s="107">
        <f t="shared" ca="1" si="5"/>
        <v>0</v>
      </c>
      <c r="K83" s="75">
        <f>Styczeń!D89</f>
        <v>0</v>
      </c>
      <c r="L83" s="75">
        <f>Luty!D89</f>
        <v>0</v>
      </c>
      <c r="M83" s="75">
        <f>Marzec!D89</f>
        <v>0</v>
      </c>
      <c r="N83" s="75">
        <f>Kwiecień!D89</f>
        <v>0</v>
      </c>
      <c r="O83" s="75">
        <f>Maj!D89</f>
        <v>0</v>
      </c>
      <c r="P83" s="75">
        <f>Czerwiec!D89</f>
        <v>0</v>
      </c>
      <c r="Q83" s="75">
        <f>Lipiec!D89</f>
        <v>0</v>
      </c>
      <c r="R83" s="75">
        <f>Sierpień!D89</f>
        <v>0</v>
      </c>
      <c r="S83" s="75">
        <f>Wrzesień!D89</f>
        <v>0</v>
      </c>
      <c r="T83" s="75">
        <f>Październik!D89</f>
        <v>0</v>
      </c>
      <c r="U83" s="75">
        <f>Listopad!D89</f>
        <v>0</v>
      </c>
      <c r="V83" s="75">
        <f>Grudzień!D89</f>
        <v>0</v>
      </c>
    </row>
    <row r="84" spans="2:22" s="44" customFormat="1" ht="16" outlineLevel="1" x14ac:dyDescent="0.2">
      <c r="B84" s="56" t="s">
        <v>30</v>
      </c>
      <c r="C84" s="81"/>
      <c r="D84" s="80"/>
      <c r="E84" s="80"/>
      <c r="F84" s="47"/>
      <c r="G84" s="47"/>
      <c r="I84" s="63" t="s">
        <v>30</v>
      </c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</row>
    <row r="85" spans="2:22" s="44" customFormat="1" ht="16" x14ac:dyDescent="0.2">
      <c r="B85" s="41" t="str">
        <f>'Wzorzec kategorii'!B47</f>
        <v>Mieszkanie / dom</v>
      </c>
      <c r="C85" s="77">
        <f>Styczeń!C91+Luty!C91+Marzec!C91+Kwiecień!C91+Maj!C91+Czerwiec!C91+Lipiec!C91+Sierpień!C91+Wrzesień!C91+Październik!C91+Listopad!C91+Grudzień!C91</f>
        <v>0</v>
      </c>
      <c r="D85" s="78">
        <f>(SUM(K85:V85))</f>
        <v>0</v>
      </c>
      <c r="E85" s="77">
        <f>C85-D85</f>
        <v>0</v>
      </c>
      <c r="F85" s="43" t="str">
        <f>IFERROR(D85/C85,"")</f>
        <v/>
      </c>
      <c r="G85" s="53"/>
      <c r="I85" s="62" t="str">
        <f>'Wzorzec kategorii'!B47</f>
        <v>Mieszkanie / dom</v>
      </c>
      <c r="J85" s="107">
        <f t="shared" ref="J85:J95" ca="1" si="7">(SUM(K85:V85)/$J$44)</f>
        <v>0</v>
      </c>
      <c r="K85" s="77">
        <f>Styczeń!D91</f>
        <v>0</v>
      </c>
      <c r="L85" s="77">
        <f>Luty!D91</f>
        <v>0</v>
      </c>
      <c r="M85" s="77">
        <f>Marzec!D91</f>
        <v>0</v>
      </c>
      <c r="N85" s="77">
        <f>Kwiecień!D91</f>
        <v>0</v>
      </c>
      <c r="O85" s="77">
        <f>Maj!D91</f>
        <v>0</v>
      </c>
      <c r="P85" s="77">
        <f>Czerwiec!D91</f>
        <v>0</v>
      </c>
      <c r="Q85" s="77">
        <f>Lipiec!D91</f>
        <v>0</v>
      </c>
      <c r="R85" s="77">
        <f>Sierpień!D91</f>
        <v>0</v>
      </c>
      <c r="S85" s="77">
        <f>Wrzesień!D91</f>
        <v>0</v>
      </c>
      <c r="T85" s="77">
        <f>Październik!D91</f>
        <v>0</v>
      </c>
      <c r="U85" s="77">
        <f>Listopad!D91</f>
        <v>0</v>
      </c>
      <c r="V85" s="77">
        <f>Grudzień!D91</f>
        <v>0</v>
      </c>
    </row>
    <row r="86" spans="2:22" s="44" customFormat="1" ht="16" outlineLevel="1" x14ac:dyDescent="0.2">
      <c r="B86" s="45" t="str">
        <f>'Wzorzec kategorii'!B48</f>
        <v>Czynsz</v>
      </c>
      <c r="C86" s="81">
        <f>Styczeń!C92+Luty!C92+Marzec!C92+Kwiecień!C92+Maj!C92+Czerwiec!C92+Lipiec!C92+Sierpień!C92+Wrzesień!C92+Październik!C92+Listopad!C92+Grudzień!C92</f>
        <v>0</v>
      </c>
      <c r="D86" s="81">
        <f t="shared" ref="D86:D95" si="8">(SUM(K86:V86))</f>
        <v>0</v>
      </c>
      <c r="E86" s="80">
        <f t="shared" ref="E86:E95" si="9">C86-D86</f>
        <v>0</v>
      </c>
      <c r="F86" s="48" t="str">
        <f t="shared" ref="F86:F95" si="10">IFERROR(D86/C86,"")</f>
        <v/>
      </c>
      <c r="G86" s="54"/>
      <c r="I86" s="61" t="str">
        <f>'Wzorzec kategorii'!B48</f>
        <v>Czynsz</v>
      </c>
      <c r="J86" s="107">
        <f t="shared" ca="1" si="7"/>
        <v>0</v>
      </c>
      <c r="K86" s="75">
        <f>Styczeń!D92</f>
        <v>0</v>
      </c>
      <c r="L86" s="75">
        <f>Luty!D92</f>
        <v>0</v>
      </c>
      <c r="M86" s="75">
        <f>Marzec!D92</f>
        <v>0</v>
      </c>
      <c r="N86" s="75">
        <f>Kwiecień!D92</f>
        <v>0</v>
      </c>
      <c r="O86" s="75">
        <f>Maj!D92</f>
        <v>0</v>
      </c>
      <c r="P86" s="75">
        <f>Czerwiec!D92</f>
        <v>0</v>
      </c>
      <c r="Q86" s="75">
        <f>Lipiec!D92</f>
        <v>0</v>
      </c>
      <c r="R86" s="75">
        <f>Sierpień!D92</f>
        <v>0</v>
      </c>
      <c r="S86" s="75">
        <f>Wrzesień!D92</f>
        <v>0</v>
      </c>
      <c r="T86" s="75">
        <f>Październik!D92</f>
        <v>0</v>
      </c>
      <c r="U86" s="75">
        <f>Listopad!D92</f>
        <v>0</v>
      </c>
      <c r="V86" s="75">
        <f>Grudzień!D92</f>
        <v>0</v>
      </c>
    </row>
    <row r="87" spans="2:22" s="44" customFormat="1" ht="16" outlineLevel="1" x14ac:dyDescent="0.2">
      <c r="B87" s="45" t="str">
        <f>'Wzorzec kategorii'!B49</f>
        <v>Woda i kanalizacja</v>
      </c>
      <c r="C87" s="81">
        <f>Styczeń!C93+Luty!C93+Marzec!C93+Kwiecień!C93+Maj!C93+Czerwiec!C93+Lipiec!C93+Sierpień!C93+Wrzesień!C93+Październik!C93+Listopad!C93+Grudzień!C93</f>
        <v>0</v>
      </c>
      <c r="D87" s="81">
        <f t="shared" si="8"/>
        <v>0</v>
      </c>
      <c r="E87" s="80">
        <f t="shared" si="9"/>
        <v>0</v>
      </c>
      <c r="F87" s="48" t="str">
        <f t="shared" si="10"/>
        <v/>
      </c>
      <c r="G87" s="54"/>
      <c r="I87" s="61" t="str">
        <f>'Wzorzec kategorii'!B49</f>
        <v>Woda i kanalizacja</v>
      </c>
      <c r="J87" s="107">
        <f t="shared" ca="1" si="7"/>
        <v>0</v>
      </c>
      <c r="K87" s="75">
        <f>Styczeń!D93</f>
        <v>0</v>
      </c>
      <c r="L87" s="75">
        <f>Luty!D93</f>
        <v>0</v>
      </c>
      <c r="M87" s="75">
        <f>Marzec!D93</f>
        <v>0</v>
      </c>
      <c r="N87" s="75">
        <f>Kwiecień!D93</f>
        <v>0</v>
      </c>
      <c r="O87" s="75">
        <f>Maj!D93</f>
        <v>0</v>
      </c>
      <c r="P87" s="75">
        <f>Czerwiec!D93</f>
        <v>0</v>
      </c>
      <c r="Q87" s="75">
        <f>Lipiec!D93</f>
        <v>0</v>
      </c>
      <c r="R87" s="75">
        <f>Sierpień!D93</f>
        <v>0</v>
      </c>
      <c r="S87" s="75">
        <f>Wrzesień!D93</f>
        <v>0</v>
      </c>
      <c r="T87" s="75">
        <f>Październik!D93</f>
        <v>0</v>
      </c>
      <c r="U87" s="75">
        <f>Listopad!D93</f>
        <v>0</v>
      </c>
      <c r="V87" s="75">
        <f>Grudzień!D93</f>
        <v>0</v>
      </c>
    </row>
    <row r="88" spans="2:22" s="44" customFormat="1" ht="16" outlineLevel="1" x14ac:dyDescent="0.2">
      <c r="B88" s="45" t="str">
        <f>'Wzorzec kategorii'!B50</f>
        <v>Prąd</v>
      </c>
      <c r="C88" s="81">
        <f>Styczeń!C94+Luty!C94+Marzec!C94+Kwiecień!C94+Maj!C94+Czerwiec!C94+Lipiec!C94+Sierpień!C94+Wrzesień!C94+Październik!C94+Listopad!C94+Grudzień!C94</f>
        <v>0</v>
      </c>
      <c r="D88" s="81">
        <f t="shared" si="8"/>
        <v>0</v>
      </c>
      <c r="E88" s="80">
        <f t="shared" si="9"/>
        <v>0</v>
      </c>
      <c r="F88" s="48" t="str">
        <f t="shared" si="10"/>
        <v/>
      </c>
      <c r="G88" s="54"/>
      <c r="I88" s="61" t="str">
        <f>'Wzorzec kategorii'!B50</f>
        <v>Prąd</v>
      </c>
      <c r="J88" s="107">
        <f t="shared" ca="1" si="7"/>
        <v>0</v>
      </c>
      <c r="K88" s="75">
        <f>Styczeń!D94</f>
        <v>0</v>
      </c>
      <c r="L88" s="75">
        <f>Luty!D94</f>
        <v>0</v>
      </c>
      <c r="M88" s="75">
        <f>Marzec!D94</f>
        <v>0</v>
      </c>
      <c r="N88" s="75">
        <f>Kwiecień!D94</f>
        <v>0</v>
      </c>
      <c r="O88" s="75">
        <f>Maj!D94</f>
        <v>0</v>
      </c>
      <c r="P88" s="75">
        <f>Czerwiec!D94</f>
        <v>0</v>
      </c>
      <c r="Q88" s="75">
        <f>Lipiec!D94</f>
        <v>0</v>
      </c>
      <c r="R88" s="75">
        <f>Sierpień!D94</f>
        <v>0</v>
      </c>
      <c r="S88" s="75">
        <f>Wrzesień!D94</f>
        <v>0</v>
      </c>
      <c r="T88" s="75">
        <f>Październik!D94</f>
        <v>0</v>
      </c>
      <c r="U88" s="75">
        <f>Listopad!D94</f>
        <v>0</v>
      </c>
      <c r="V88" s="75">
        <f>Grudzień!D94</f>
        <v>0</v>
      </c>
    </row>
    <row r="89" spans="2:22" s="44" customFormat="1" ht="16" outlineLevel="1" x14ac:dyDescent="0.2">
      <c r="B89" s="45" t="str">
        <f>'Wzorzec kategorii'!B51</f>
        <v>Gaz</v>
      </c>
      <c r="C89" s="81">
        <f>Styczeń!C95+Luty!C95+Marzec!C95+Kwiecień!C95+Maj!C95+Czerwiec!C95+Lipiec!C95+Sierpień!C95+Wrzesień!C95+Październik!C95+Listopad!C95+Grudzień!C95</f>
        <v>0</v>
      </c>
      <c r="D89" s="81">
        <f t="shared" si="8"/>
        <v>0</v>
      </c>
      <c r="E89" s="80">
        <f t="shared" si="9"/>
        <v>0</v>
      </c>
      <c r="F89" s="48" t="str">
        <f t="shared" si="10"/>
        <v/>
      </c>
      <c r="G89" s="54"/>
      <c r="I89" s="61" t="str">
        <f>'Wzorzec kategorii'!B51</f>
        <v>Gaz</v>
      </c>
      <c r="J89" s="107">
        <f t="shared" ca="1" si="7"/>
        <v>0</v>
      </c>
      <c r="K89" s="75">
        <f>Styczeń!D95</f>
        <v>0</v>
      </c>
      <c r="L89" s="75">
        <f>Luty!D95</f>
        <v>0</v>
      </c>
      <c r="M89" s="75">
        <f>Marzec!D95</f>
        <v>0</v>
      </c>
      <c r="N89" s="75">
        <f>Kwiecień!D95</f>
        <v>0</v>
      </c>
      <c r="O89" s="75">
        <f>Maj!D95</f>
        <v>0</v>
      </c>
      <c r="P89" s="75">
        <f>Czerwiec!D95</f>
        <v>0</v>
      </c>
      <c r="Q89" s="75">
        <f>Lipiec!D95</f>
        <v>0</v>
      </c>
      <c r="R89" s="75">
        <f>Sierpień!D95</f>
        <v>0</v>
      </c>
      <c r="S89" s="75">
        <f>Wrzesień!D95</f>
        <v>0</v>
      </c>
      <c r="T89" s="75">
        <f>Październik!D95</f>
        <v>0</v>
      </c>
      <c r="U89" s="75">
        <f>Listopad!D95</f>
        <v>0</v>
      </c>
      <c r="V89" s="75">
        <f>Grudzień!D95</f>
        <v>0</v>
      </c>
    </row>
    <row r="90" spans="2:22" s="44" customFormat="1" ht="16" outlineLevel="1" x14ac:dyDescent="0.2">
      <c r="B90" s="45" t="str">
        <f>'Wzorzec kategorii'!B52</f>
        <v>Ogrzewanie</v>
      </c>
      <c r="C90" s="81">
        <f>Styczeń!C96+Luty!C96+Marzec!C96+Kwiecień!C96+Maj!C96+Czerwiec!C96+Lipiec!C96+Sierpień!C96+Wrzesień!C96+Październik!C96+Listopad!C96+Grudzień!C96</f>
        <v>0</v>
      </c>
      <c r="D90" s="81">
        <f t="shared" si="8"/>
        <v>0</v>
      </c>
      <c r="E90" s="80">
        <f t="shared" si="9"/>
        <v>0</v>
      </c>
      <c r="F90" s="48" t="str">
        <f t="shared" si="10"/>
        <v/>
      </c>
      <c r="G90" s="54"/>
      <c r="I90" s="61" t="str">
        <f>'Wzorzec kategorii'!B52</f>
        <v>Ogrzewanie</v>
      </c>
      <c r="J90" s="107">
        <f t="shared" ca="1" si="7"/>
        <v>0</v>
      </c>
      <c r="K90" s="75">
        <f>Styczeń!D96</f>
        <v>0</v>
      </c>
      <c r="L90" s="75">
        <f>Luty!D96</f>
        <v>0</v>
      </c>
      <c r="M90" s="75">
        <f>Marzec!D96</f>
        <v>0</v>
      </c>
      <c r="N90" s="75">
        <f>Kwiecień!D96</f>
        <v>0</v>
      </c>
      <c r="O90" s="75">
        <f>Maj!D96</f>
        <v>0</v>
      </c>
      <c r="P90" s="75">
        <f>Czerwiec!D96</f>
        <v>0</v>
      </c>
      <c r="Q90" s="75">
        <f>Lipiec!D96</f>
        <v>0</v>
      </c>
      <c r="R90" s="75">
        <f>Sierpień!D96</f>
        <v>0</v>
      </c>
      <c r="S90" s="75">
        <f>Wrzesień!D96</f>
        <v>0</v>
      </c>
      <c r="T90" s="75">
        <f>Październik!D96</f>
        <v>0</v>
      </c>
      <c r="U90" s="75">
        <f>Listopad!D96</f>
        <v>0</v>
      </c>
      <c r="V90" s="75">
        <f>Grudzień!D96</f>
        <v>0</v>
      </c>
    </row>
    <row r="91" spans="2:22" s="44" customFormat="1" ht="16" outlineLevel="1" x14ac:dyDescent="0.2">
      <c r="B91" s="45" t="str">
        <f>'Wzorzec kategorii'!B53</f>
        <v>Wywóz śmieci</v>
      </c>
      <c r="C91" s="81">
        <f>Styczeń!C97+Luty!C97+Marzec!C97+Kwiecień!C97+Maj!C97+Czerwiec!C97+Lipiec!C97+Sierpień!C97+Wrzesień!C97+Październik!C97+Listopad!C97+Grudzień!C97</f>
        <v>0</v>
      </c>
      <c r="D91" s="81">
        <f t="shared" si="8"/>
        <v>0</v>
      </c>
      <c r="E91" s="80">
        <f t="shared" si="9"/>
        <v>0</v>
      </c>
      <c r="F91" s="48" t="str">
        <f t="shared" si="10"/>
        <v/>
      </c>
      <c r="G91" s="54"/>
      <c r="I91" s="61" t="str">
        <f>'Wzorzec kategorii'!B53</f>
        <v>Wywóz śmieci</v>
      </c>
      <c r="J91" s="107">
        <f t="shared" ca="1" si="7"/>
        <v>0</v>
      </c>
      <c r="K91" s="75">
        <f>Styczeń!D97</f>
        <v>0</v>
      </c>
      <c r="L91" s="75">
        <f>Luty!D97</f>
        <v>0</v>
      </c>
      <c r="M91" s="75">
        <f>Marzec!D97</f>
        <v>0</v>
      </c>
      <c r="N91" s="75">
        <f>Kwiecień!D97</f>
        <v>0</v>
      </c>
      <c r="O91" s="75">
        <f>Maj!D97</f>
        <v>0</v>
      </c>
      <c r="P91" s="75">
        <f>Czerwiec!D97</f>
        <v>0</v>
      </c>
      <c r="Q91" s="75">
        <f>Lipiec!D97</f>
        <v>0</v>
      </c>
      <c r="R91" s="75">
        <f>Sierpień!D97</f>
        <v>0</v>
      </c>
      <c r="S91" s="75">
        <f>Wrzesień!D97</f>
        <v>0</v>
      </c>
      <c r="T91" s="75">
        <f>Październik!D97</f>
        <v>0</v>
      </c>
      <c r="U91" s="75">
        <f>Listopad!D97</f>
        <v>0</v>
      </c>
      <c r="V91" s="75">
        <f>Grudzień!D97</f>
        <v>0</v>
      </c>
    </row>
    <row r="92" spans="2:22" s="44" customFormat="1" ht="16" outlineLevel="1" x14ac:dyDescent="0.2">
      <c r="B92" s="45" t="str">
        <f>'Wzorzec kategorii'!B54</f>
        <v>Konserwacja i naprawy</v>
      </c>
      <c r="C92" s="81">
        <f>Styczeń!C98+Luty!C98+Marzec!C98+Kwiecień!C98+Maj!C98+Czerwiec!C98+Lipiec!C98+Sierpień!C98+Wrzesień!C98+Październik!C98+Listopad!C98+Grudzień!C98</f>
        <v>0</v>
      </c>
      <c r="D92" s="81">
        <f t="shared" si="8"/>
        <v>0</v>
      </c>
      <c r="E92" s="80">
        <f t="shared" si="9"/>
        <v>0</v>
      </c>
      <c r="F92" s="48" t="str">
        <f t="shared" si="10"/>
        <v/>
      </c>
      <c r="G92" s="54"/>
      <c r="I92" s="61" t="str">
        <f>'Wzorzec kategorii'!B54</f>
        <v>Konserwacja i naprawy</v>
      </c>
      <c r="J92" s="107">
        <f t="shared" ca="1" si="7"/>
        <v>0</v>
      </c>
      <c r="K92" s="75">
        <f>Styczeń!D98</f>
        <v>0</v>
      </c>
      <c r="L92" s="75">
        <f>Luty!D98</f>
        <v>0</v>
      </c>
      <c r="M92" s="75">
        <f>Marzec!D98</f>
        <v>0</v>
      </c>
      <c r="N92" s="75">
        <f>Kwiecień!D98</f>
        <v>0</v>
      </c>
      <c r="O92" s="75">
        <f>Maj!D98</f>
        <v>0</v>
      </c>
      <c r="P92" s="75">
        <f>Czerwiec!D98</f>
        <v>0</v>
      </c>
      <c r="Q92" s="75">
        <f>Lipiec!D98</f>
        <v>0</v>
      </c>
      <c r="R92" s="75">
        <f>Sierpień!D98</f>
        <v>0</v>
      </c>
      <c r="S92" s="75">
        <f>Wrzesień!D98</f>
        <v>0</v>
      </c>
      <c r="T92" s="75">
        <f>Październik!D98</f>
        <v>0</v>
      </c>
      <c r="U92" s="75">
        <f>Listopad!D98</f>
        <v>0</v>
      </c>
      <c r="V92" s="75">
        <f>Grudzień!D98</f>
        <v>0</v>
      </c>
    </row>
    <row r="93" spans="2:22" s="44" customFormat="1" ht="16" outlineLevel="1" x14ac:dyDescent="0.2">
      <c r="B93" s="45" t="str">
        <f>'Wzorzec kategorii'!B55</f>
        <v>Wyposażenie</v>
      </c>
      <c r="C93" s="81">
        <f>Styczeń!C99+Luty!C99+Marzec!C99+Kwiecień!C99+Maj!C99+Czerwiec!C99+Lipiec!C99+Sierpień!C99+Wrzesień!C99+Październik!C99+Listopad!C99+Grudzień!C99</f>
        <v>0</v>
      </c>
      <c r="D93" s="81">
        <f t="shared" si="8"/>
        <v>0</v>
      </c>
      <c r="E93" s="80">
        <f t="shared" si="9"/>
        <v>0</v>
      </c>
      <c r="F93" s="48" t="str">
        <f t="shared" si="10"/>
        <v/>
      </c>
      <c r="G93" s="54"/>
      <c r="I93" s="61" t="str">
        <f>'Wzorzec kategorii'!B55</f>
        <v>Wyposażenie</v>
      </c>
      <c r="J93" s="107">
        <f t="shared" ca="1" si="7"/>
        <v>0</v>
      </c>
      <c r="K93" s="75">
        <f>Styczeń!D99</f>
        <v>0</v>
      </c>
      <c r="L93" s="75">
        <f>Luty!D99</f>
        <v>0</v>
      </c>
      <c r="M93" s="75">
        <f>Marzec!D99</f>
        <v>0</v>
      </c>
      <c r="N93" s="75">
        <f>Kwiecień!D99</f>
        <v>0</v>
      </c>
      <c r="O93" s="75">
        <f>Maj!D99</f>
        <v>0</v>
      </c>
      <c r="P93" s="75">
        <f>Czerwiec!D99</f>
        <v>0</v>
      </c>
      <c r="Q93" s="75">
        <f>Lipiec!D99</f>
        <v>0</v>
      </c>
      <c r="R93" s="75">
        <f>Sierpień!D99</f>
        <v>0</v>
      </c>
      <c r="S93" s="75">
        <f>Wrzesień!D99</f>
        <v>0</v>
      </c>
      <c r="T93" s="75">
        <f>Październik!D99</f>
        <v>0</v>
      </c>
      <c r="U93" s="75">
        <f>Listopad!D99</f>
        <v>0</v>
      </c>
      <c r="V93" s="75">
        <f>Grudzień!D99</f>
        <v>0</v>
      </c>
    </row>
    <row r="94" spans="2:22" s="44" customFormat="1" ht="16" outlineLevel="1" x14ac:dyDescent="0.2">
      <c r="B94" s="45" t="str">
        <f>'Wzorzec kategorii'!B56</f>
        <v>Ubezpieczenie nieruchomości</v>
      </c>
      <c r="C94" s="81">
        <f>Styczeń!C100+Luty!C100+Marzec!C100+Kwiecień!C100+Maj!C100+Czerwiec!C100+Lipiec!C100+Sierpień!C100+Wrzesień!C100+Październik!C100+Listopad!C100+Grudzień!C100</f>
        <v>0</v>
      </c>
      <c r="D94" s="81">
        <f t="shared" si="8"/>
        <v>0</v>
      </c>
      <c r="E94" s="80">
        <f t="shared" si="9"/>
        <v>0</v>
      </c>
      <c r="F94" s="48" t="str">
        <f t="shared" si="10"/>
        <v/>
      </c>
      <c r="G94" s="54"/>
      <c r="I94" s="61" t="str">
        <f>'Wzorzec kategorii'!B56</f>
        <v>Ubezpieczenie nieruchomości</v>
      </c>
      <c r="J94" s="107">
        <f t="shared" ca="1" si="7"/>
        <v>0</v>
      </c>
      <c r="K94" s="75">
        <f>Styczeń!D100</f>
        <v>0</v>
      </c>
      <c r="L94" s="75">
        <f>Luty!D100</f>
        <v>0</v>
      </c>
      <c r="M94" s="75">
        <f>Marzec!D100</f>
        <v>0</v>
      </c>
      <c r="N94" s="75">
        <f>Kwiecień!D100</f>
        <v>0</v>
      </c>
      <c r="O94" s="75">
        <f>Maj!D100</f>
        <v>0</v>
      </c>
      <c r="P94" s="75">
        <f>Czerwiec!D100</f>
        <v>0</v>
      </c>
      <c r="Q94" s="75">
        <f>Lipiec!D100</f>
        <v>0</v>
      </c>
      <c r="R94" s="75">
        <f>Sierpień!D100</f>
        <v>0</v>
      </c>
      <c r="S94" s="75">
        <f>Wrzesień!D100</f>
        <v>0</v>
      </c>
      <c r="T94" s="75">
        <f>Październik!D100</f>
        <v>0</v>
      </c>
      <c r="U94" s="75">
        <f>Listopad!D100</f>
        <v>0</v>
      </c>
      <c r="V94" s="75">
        <f>Grudzień!D100</f>
        <v>0</v>
      </c>
    </row>
    <row r="95" spans="2:22" s="44" customFormat="1" ht="16" outlineLevel="1" x14ac:dyDescent="0.2">
      <c r="B95" s="45" t="str">
        <f>'Wzorzec kategorii'!B57</f>
        <v>Inne</v>
      </c>
      <c r="C95" s="81">
        <f>Styczeń!C101+Luty!C101+Marzec!C101+Kwiecień!C101+Maj!C101+Czerwiec!C101+Lipiec!C101+Sierpień!C101+Wrzesień!C101+Październik!C101+Listopad!C101+Grudzień!C101</f>
        <v>0</v>
      </c>
      <c r="D95" s="81">
        <f t="shared" si="8"/>
        <v>0</v>
      </c>
      <c r="E95" s="80">
        <f t="shared" si="9"/>
        <v>0</v>
      </c>
      <c r="F95" s="48" t="str">
        <f t="shared" si="10"/>
        <v/>
      </c>
      <c r="G95" s="54"/>
      <c r="I95" s="61" t="str">
        <f>'Wzorzec kategorii'!B57</f>
        <v>Inne</v>
      </c>
      <c r="J95" s="107">
        <f t="shared" ca="1" si="7"/>
        <v>0</v>
      </c>
      <c r="K95" s="75">
        <f>Styczeń!D101</f>
        <v>0</v>
      </c>
      <c r="L95" s="75">
        <f>Luty!D101</f>
        <v>0</v>
      </c>
      <c r="M95" s="75">
        <f>Marzec!D101</f>
        <v>0</v>
      </c>
      <c r="N95" s="75">
        <f>Kwiecień!D101</f>
        <v>0</v>
      </c>
      <c r="O95" s="75">
        <f>Maj!D101</f>
        <v>0</v>
      </c>
      <c r="P95" s="75">
        <f>Czerwiec!D101</f>
        <v>0</v>
      </c>
      <c r="Q95" s="75">
        <f>Lipiec!D101</f>
        <v>0</v>
      </c>
      <c r="R95" s="75">
        <f>Sierpień!D101</f>
        <v>0</v>
      </c>
      <c r="S95" s="75">
        <f>Wrzesień!D101</f>
        <v>0</v>
      </c>
      <c r="T95" s="75">
        <f>Październik!D101</f>
        <v>0</v>
      </c>
      <c r="U95" s="75">
        <f>Listopad!D101</f>
        <v>0</v>
      </c>
      <c r="V95" s="75">
        <f>Grudzień!D101</f>
        <v>0</v>
      </c>
    </row>
    <row r="96" spans="2:22" s="44" customFormat="1" ht="16" outlineLevel="1" x14ac:dyDescent="0.2">
      <c r="B96" s="56" t="s">
        <v>30</v>
      </c>
      <c r="C96" s="81"/>
      <c r="D96" s="80"/>
      <c r="E96" s="80"/>
      <c r="F96" s="47"/>
      <c r="G96" s="47"/>
      <c r="I96" s="63" t="s">
        <v>30</v>
      </c>
      <c r="J96" s="108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</row>
    <row r="97" spans="2:22" s="44" customFormat="1" ht="16" x14ac:dyDescent="0.2">
      <c r="B97" s="41" t="str">
        <f>'Wzorzec kategorii'!B59</f>
        <v>Transport</v>
      </c>
      <c r="C97" s="77">
        <f>Styczeń!C103+Luty!C103+Marzec!C103+Kwiecień!C103+Maj!C103+Czerwiec!C103+Lipiec!C103+Sierpień!C103+Wrzesień!C103+Październik!C103+Listopad!C103+Grudzień!C103</f>
        <v>0</v>
      </c>
      <c r="D97" s="78">
        <f>(SUM(K97:V97))</f>
        <v>0</v>
      </c>
      <c r="E97" s="77">
        <f>C97-D97</f>
        <v>0</v>
      </c>
      <c r="F97" s="43" t="str">
        <f>IFERROR(D97/C97,"")</f>
        <v/>
      </c>
      <c r="G97" s="42"/>
      <c r="I97" s="62" t="str">
        <f>'Wzorzec kategorii'!B59</f>
        <v>Transport</v>
      </c>
      <c r="J97" s="107">
        <f t="shared" ref="J97:J107" ca="1" si="11">(SUM(K97:V97)/$J$44)</f>
        <v>0</v>
      </c>
      <c r="K97" s="77">
        <f>Styczeń!D103</f>
        <v>0</v>
      </c>
      <c r="L97" s="77">
        <f>Luty!D103</f>
        <v>0</v>
      </c>
      <c r="M97" s="77">
        <f>Marzec!D103</f>
        <v>0</v>
      </c>
      <c r="N97" s="77">
        <f>Kwiecień!D103</f>
        <v>0</v>
      </c>
      <c r="O97" s="77">
        <f>Maj!D103</f>
        <v>0</v>
      </c>
      <c r="P97" s="77">
        <f>Czerwiec!D103</f>
        <v>0</v>
      </c>
      <c r="Q97" s="77">
        <f>Lipiec!D103</f>
        <v>0</v>
      </c>
      <c r="R97" s="77">
        <f>Sierpień!D103</f>
        <v>0</v>
      </c>
      <c r="S97" s="77">
        <f>Wrzesień!D103</f>
        <v>0</v>
      </c>
      <c r="T97" s="77">
        <f>Październik!D103</f>
        <v>0</v>
      </c>
      <c r="U97" s="77">
        <f>Listopad!D103</f>
        <v>0</v>
      </c>
      <c r="V97" s="77">
        <f>Grudzień!D103</f>
        <v>0</v>
      </c>
    </row>
    <row r="98" spans="2:22" s="44" customFormat="1" ht="16" outlineLevel="1" x14ac:dyDescent="0.2">
      <c r="B98" s="45" t="str">
        <f>'Wzorzec kategorii'!B60</f>
        <v>Paliwo do auta</v>
      </c>
      <c r="C98" s="81">
        <f>Styczeń!C104+Luty!C104+Marzec!C104+Kwiecień!C104+Maj!C104+Czerwiec!C104+Lipiec!C104+Sierpień!C104+Wrzesień!C104+Październik!C104+Listopad!C104+Grudzień!C104</f>
        <v>0</v>
      </c>
      <c r="D98" s="81">
        <f t="shared" ref="D98:D107" si="12">(SUM(K98:V98))</f>
        <v>0</v>
      </c>
      <c r="E98" s="80">
        <f t="shared" ref="E98:E107" si="13">C98-D98</f>
        <v>0</v>
      </c>
      <c r="F98" s="48" t="str">
        <f t="shared" ref="F98:F107" si="14">IFERROR(D98/C98,"")</f>
        <v/>
      </c>
      <c r="G98" s="54"/>
      <c r="I98" s="45" t="str">
        <f>'Wzorzec kategorii'!B60</f>
        <v>Paliwo do auta</v>
      </c>
      <c r="J98" s="107">
        <f t="shared" ca="1" si="11"/>
        <v>0</v>
      </c>
      <c r="K98" s="75">
        <f>Styczeń!D104</f>
        <v>0</v>
      </c>
      <c r="L98" s="75">
        <f>Luty!D104</f>
        <v>0</v>
      </c>
      <c r="M98" s="75">
        <f>Marzec!D104</f>
        <v>0</v>
      </c>
      <c r="N98" s="75">
        <f>Kwiecień!D104</f>
        <v>0</v>
      </c>
      <c r="O98" s="75">
        <f>Maj!D104</f>
        <v>0</v>
      </c>
      <c r="P98" s="75">
        <f>Czerwiec!D104</f>
        <v>0</v>
      </c>
      <c r="Q98" s="75">
        <f>Lipiec!D104</f>
        <v>0</v>
      </c>
      <c r="R98" s="75">
        <f>Sierpień!D104</f>
        <v>0</v>
      </c>
      <c r="S98" s="75">
        <f>Wrzesień!D104</f>
        <v>0</v>
      </c>
      <c r="T98" s="75">
        <f>Październik!D104</f>
        <v>0</v>
      </c>
      <c r="U98" s="75">
        <f>Listopad!D104</f>
        <v>0</v>
      </c>
      <c r="V98" s="75">
        <f>Grudzień!D104</f>
        <v>0</v>
      </c>
    </row>
    <row r="99" spans="2:22" s="44" customFormat="1" ht="16" outlineLevel="1" x14ac:dyDescent="0.2">
      <c r="B99" s="45" t="str">
        <f>'Wzorzec kategorii'!B61</f>
        <v>Przeglądy i naprawy auta</v>
      </c>
      <c r="C99" s="81">
        <f>Styczeń!C105+Luty!C105+Marzec!C105+Kwiecień!C105+Maj!C105+Czerwiec!C105+Lipiec!C105+Sierpień!C105+Wrzesień!C105+Październik!C105+Listopad!C105+Grudzień!C105</f>
        <v>0</v>
      </c>
      <c r="D99" s="81">
        <f t="shared" si="12"/>
        <v>0</v>
      </c>
      <c r="E99" s="80">
        <f t="shared" si="13"/>
        <v>0</v>
      </c>
      <c r="F99" s="48" t="str">
        <f t="shared" si="14"/>
        <v/>
      </c>
      <c r="G99" s="54"/>
      <c r="I99" s="45" t="str">
        <f>'Wzorzec kategorii'!B61</f>
        <v>Przeglądy i naprawy auta</v>
      </c>
      <c r="J99" s="107">
        <f t="shared" ca="1" si="11"/>
        <v>0</v>
      </c>
      <c r="K99" s="75">
        <f>Styczeń!D105</f>
        <v>0</v>
      </c>
      <c r="L99" s="75">
        <f>Luty!D105</f>
        <v>0</v>
      </c>
      <c r="M99" s="75">
        <f>Marzec!D105</f>
        <v>0</v>
      </c>
      <c r="N99" s="75">
        <f>Kwiecień!D105</f>
        <v>0</v>
      </c>
      <c r="O99" s="75">
        <f>Maj!D105</f>
        <v>0</v>
      </c>
      <c r="P99" s="75">
        <f>Czerwiec!D105</f>
        <v>0</v>
      </c>
      <c r="Q99" s="75">
        <f>Lipiec!D105</f>
        <v>0</v>
      </c>
      <c r="R99" s="75">
        <f>Sierpień!D105</f>
        <v>0</v>
      </c>
      <c r="S99" s="75">
        <f>Wrzesień!D105</f>
        <v>0</v>
      </c>
      <c r="T99" s="75">
        <f>Październik!D105</f>
        <v>0</v>
      </c>
      <c r="U99" s="75">
        <f>Listopad!D105</f>
        <v>0</v>
      </c>
      <c r="V99" s="75">
        <f>Grudzień!D105</f>
        <v>0</v>
      </c>
    </row>
    <row r="100" spans="2:22" s="44" customFormat="1" ht="32" outlineLevel="1" x14ac:dyDescent="0.2">
      <c r="B100" s="45" t="str">
        <f>'Wzorzec kategorii'!B62</f>
        <v>Wyposażenie dodatkowe (opony)</v>
      </c>
      <c r="C100" s="81">
        <f>Styczeń!C106+Luty!C106+Marzec!C106+Kwiecień!C106+Maj!C106+Czerwiec!C106+Lipiec!C106+Sierpień!C106+Wrzesień!C106+Październik!C106+Listopad!C106+Grudzień!C106</f>
        <v>0</v>
      </c>
      <c r="D100" s="81">
        <f t="shared" si="12"/>
        <v>0</v>
      </c>
      <c r="E100" s="80">
        <f t="shared" si="13"/>
        <v>0</v>
      </c>
      <c r="F100" s="48" t="str">
        <f t="shared" si="14"/>
        <v/>
      </c>
      <c r="G100" s="54"/>
      <c r="I100" s="45" t="str">
        <f>'Wzorzec kategorii'!B62</f>
        <v>Wyposażenie dodatkowe (opony)</v>
      </c>
      <c r="J100" s="107">
        <f t="shared" ca="1" si="11"/>
        <v>0</v>
      </c>
      <c r="K100" s="75">
        <f>Styczeń!D106</f>
        <v>0</v>
      </c>
      <c r="L100" s="75">
        <f>Luty!D106</f>
        <v>0</v>
      </c>
      <c r="M100" s="75">
        <f>Marzec!D106</f>
        <v>0</v>
      </c>
      <c r="N100" s="75">
        <f>Kwiecień!D106</f>
        <v>0</v>
      </c>
      <c r="O100" s="75">
        <f>Maj!D106</f>
        <v>0</v>
      </c>
      <c r="P100" s="75">
        <f>Czerwiec!D106</f>
        <v>0</v>
      </c>
      <c r="Q100" s="75">
        <f>Lipiec!D106</f>
        <v>0</v>
      </c>
      <c r="R100" s="75">
        <f>Sierpień!D106</f>
        <v>0</v>
      </c>
      <c r="S100" s="75">
        <f>Wrzesień!D106</f>
        <v>0</v>
      </c>
      <c r="T100" s="75">
        <f>Październik!D106</f>
        <v>0</v>
      </c>
      <c r="U100" s="75">
        <f>Listopad!D106</f>
        <v>0</v>
      </c>
      <c r="V100" s="75">
        <f>Grudzień!D106</f>
        <v>0</v>
      </c>
    </row>
    <row r="101" spans="2:22" s="44" customFormat="1" ht="16" outlineLevel="1" x14ac:dyDescent="0.2">
      <c r="B101" s="45" t="str">
        <f>'Wzorzec kategorii'!B63</f>
        <v>Ubezpieczenie auta</v>
      </c>
      <c r="C101" s="81">
        <f>Styczeń!C107+Luty!C107+Marzec!C107+Kwiecień!C107+Maj!C107+Czerwiec!C107+Lipiec!C107+Sierpień!C107+Wrzesień!C107+Październik!C107+Listopad!C107+Grudzień!C107</f>
        <v>0</v>
      </c>
      <c r="D101" s="81">
        <f t="shared" si="12"/>
        <v>0</v>
      </c>
      <c r="E101" s="80">
        <f t="shared" si="13"/>
        <v>0</v>
      </c>
      <c r="F101" s="48" t="str">
        <f t="shared" si="14"/>
        <v/>
      </c>
      <c r="G101" s="54"/>
      <c r="I101" s="45" t="str">
        <f>'Wzorzec kategorii'!B63</f>
        <v>Ubezpieczenie auta</v>
      </c>
      <c r="J101" s="107">
        <f t="shared" ca="1" si="11"/>
        <v>0</v>
      </c>
      <c r="K101" s="75">
        <f>Styczeń!D107</f>
        <v>0</v>
      </c>
      <c r="L101" s="75">
        <f>Luty!D107</f>
        <v>0</v>
      </c>
      <c r="M101" s="75">
        <f>Marzec!D107</f>
        <v>0</v>
      </c>
      <c r="N101" s="75">
        <f>Kwiecień!D107</f>
        <v>0</v>
      </c>
      <c r="O101" s="75">
        <f>Maj!D107</f>
        <v>0</v>
      </c>
      <c r="P101" s="75">
        <f>Czerwiec!D107</f>
        <v>0</v>
      </c>
      <c r="Q101" s="75">
        <f>Lipiec!D107</f>
        <v>0</v>
      </c>
      <c r="R101" s="75">
        <f>Sierpień!D107</f>
        <v>0</v>
      </c>
      <c r="S101" s="75">
        <f>Wrzesień!D107</f>
        <v>0</v>
      </c>
      <c r="T101" s="75">
        <f>Październik!D107</f>
        <v>0</v>
      </c>
      <c r="U101" s="75">
        <f>Listopad!D107</f>
        <v>0</v>
      </c>
      <c r="V101" s="75">
        <f>Grudzień!D107</f>
        <v>0</v>
      </c>
    </row>
    <row r="102" spans="2:22" s="44" customFormat="1" ht="16" outlineLevel="1" x14ac:dyDescent="0.2">
      <c r="B102" s="45" t="str">
        <f>'Wzorzec kategorii'!B64</f>
        <v>Bilet komunikacji miejskiej</v>
      </c>
      <c r="C102" s="81">
        <f>Styczeń!C108+Luty!C108+Marzec!C108+Kwiecień!C108+Maj!C108+Czerwiec!C108+Lipiec!C108+Sierpień!C108+Wrzesień!C108+Październik!C108+Listopad!C108+Grudzień!C108</f>
        <v>0</v>
      </c>
      <c r="D102" s="81">
        <f t="shared" si="12"/>
        <v>0</v>
      </c>
      <c r="E102" s="80">
        <f t="shared" si="13"/>
        <v>0</v>
      </c>
      <c r="F102" s="48" t="str">
        <f t="shared" si="14"/>
        <v/>
      </c>
      <c r="G102" s="54"/>
      <c r="I102" s="45" t="str">
        <f>'Wzorzec kategorii'!B64</f>
        <v>Bilet komunikacji miejskiej</v>
      </c>
      <c r="J102" s="107">
        <f t="shared" ca="1" si="11"/>
        <v>0</v>
      </c>
      <c r="K102" s="75">
        <f>Styczeń!D108</f>
        <v>0</v>
      </c>
      <c r="L102" s="75">
        <f>Luty!D108</f>
        <v>0</v>
      </c>
      <c r="M102" s="75">
        <f>Marzec!D108</f>
        <v>0</v>
      </c>
      <c r="N102" s="75">
        <f>Kwiecień!D108</f>
        <v>0</v>
      </c>
      <c r="O102" s="75">
        <f>Maj!D108</f>
        <v>0</v>
      </c>
      <c r="P102" s="75">
        <f>Czerwiec!D108</f>
        <v>0</v>
      </c>
      <c r="Q102" s="75">
        <f>Lipiec!D108</f>
        <v>0</v>
      </c>
      <c r="R102" s="75">
        <f>Sierpień!D108</f>
        <v>0</v>
      </c>
      <c r="S102" s="75">
        <f>Wrzesień!D108</f>
        <v>0</v>
      </c>
      <c r="T102" s="75">
        <f>Październik!D108</f>
        <v>0</v>
      </c>
      <c r="U102" s="75">
        <f>Listopad!D108</f>
        <v>0</v>
      </c>
      <c r="V102" s="75">
        <f>Grudzień!D108</f>
        <v>0</v>
      </c>
    </row>
    <row r="103" spans="2:22" s="44" customFormat="1" ht="16" outlineLevel="1" x14ac:dyDescent="0.2">
      <c r="B103" s="45" t="str">
        <f>'Wzorzec kategorii'!B65</f>
        <v>Bilet PKP, PKS</v>
      </c>
      <c r="C103" s="81">
        <f>Styczeń!C109+Luty!C109+Marzec!C109+Kwiecień!C109+Maj!C109+Czerwiec!C109+Lipiec!C109+Sierpień!C109+Wrzesień!C109+Październik!C109+Listopad!C109+Grudzień!C109</f>
        <v>0</v>
      </c>
      <c r="D103" s="81">
        <f t="shared" si="12"/>
        <v>0</v>
      </c>
      <c r="E103" s="80">
        <f t="shared" si="13"/>
        <v>0</v>
      </c>
      <c r="F103" s="48" t="str">
        <f t="shared" si="14"/>
        <v/>
      </c>
      <c r="G103" s="54"/>
      <c r="I103" s="45" t="str">
        <f>'Wzorzec kategorii'!B65</f>
        <v>Bilet PKP, PKS</v>
      </c>
      <c r="J103" s="107">
        <f t="shared" ca="1" si="11"/>
        <v>0</v>
      </c>
      <c r="K103" s="75">
        <f>Styczeń!D109</f>
        <v>0</v>
      </c>
      <c r="L103" s="75">
        <f>Luty!D109</f>
        <v>0</v>
      </c>
      <c r="M103" s="75">
        <f>Marzec!D109</f>
        <v>0</v>
      </c>
      <c r="N103" s="75">
        <f>Kwiecień!D109</f>
        <v>0</v>
      </c>
      <c r="O103" s="75">
        <f>Maj!D109</f>
        <v>0</v>
      </c>
      <c r="P103" s="75">
        <f>Czerwiec!D109</f>
        <v>0</v>
      </c>
      <c r="Q103" s="75">
        <f>Lipiec!D109</f>
        <v>0</v>
      </c>
      <c r="R103" s="75">
        <f>Sierpień!D109</f>
        <v>0</v>
      </c>
      <c r="S103" s="75">
        <f>Wrzesień!D109</f>
        <v>0</v>
      </c>
      <c r="T103" s="75">
        <f>Październik!D109</f>
        <v>0</v>
      </c>
      <c r="U103" s="75">
        <f>Listopad!D109</f>
        <v>0</v>
      </c>
      <c r="V103" s="75">
        <f>Grudzień!D109</f>
        <v>0</v>
      </c>
    </row>
    <row r="104" spans="2:22" s="44" customFormat="1" ht="16" outlineLevel="1" x14ac:dyDescent="0.2">
      <c r="B104" s="45" t="str">
        <f>'Wzorzec kategorii'!B66</f>
        <v>Taxi</v>
      </c>
      <c r="C104" s="81">
        <f>Styczeń!C110+Luty!C110+Marzec!C110+Kwiecień!C110+Maj!C110+Czerwiec!C110+Lipiec!C110+Sierpień!C110+Wrzesień!C110+Październik!C110+Listopad!C110+Grudzień!C110</f>
        <v>0</v>
      </c>
      <c r="D104" s="81">
        <f t="shared" si="12"/>
        <v>0</v>
      </c>
      <c r="E104" s="80">
        <f t="shared" si="13"/>
        <v>0</v>
      </c>
      <c r="F104" s="48" t="str">
        <f t="shared" si="14"/>
        <v/>
      </c>
      <c r="G104" s="54"/>
      <c r="I104" s="45" t="str">
        <f>'Wzorzec kategorii'!B66</f>
        <v>Taxi</v>
      </c>
      <c r="J104" s="107">
        <f t="shared" ca="1" si="11"/>
        <v>0</v>
      </c>
      <c r="K104" s="75">
        <f>Styczeń!D110</f>
        <v>0</v>
      </c>
      <c r="L104" s="75">
        <f>Luty!D110</f>
        <v>0</v>
      </c>
      <c r="M104" s="75">
        <f>Marzec!D110</f>
        <v>0</v>
      </c>
      <c r="N104" s="75">
        <f>Kwiecień!D110</f>
        <v>0</v>
      </c>
      <c r="O104" s="75">
        <f>Maj!D110</f>
        <v>0</v>
      </c>
      <c r="P104" s="75">
        <f>Czerwiec!D110</f>
        <v>0</v>
      </c>
      <c r="Q104" s="75">
        <f>Lipiec!D110</f>
        <v>0</v>
      </c>
      <c r="R104" s="75">
        <f>Sierpień!D110</f>
        <v>0</v>
      </c>
      <c r="S104" s="75">
        <f>Wrzesień!D110</f>
        <v>0</v>
      </c>
      <c r="T104" s="75">
        <f>Październik!D110</f>
        <v>0</v>
      </c>
      <c r="U104" s="75">
        <f>Listopad!D110</f>
        <v>0</v>
      </c>
      <c r="V104" s="75">
        <f>Grudzień!D110</f>
        <v>0</v>
      </c>
    </row>
    <row r="105" spans="2:22" s="44" customFormat="1" ht="16" outlineLevel="1" x14ac:dyDescent="0.2">
      <c r="B105" s="45" t="str">
        <f>'Wzorzec kategorii'!B67</f>
        <v>Inne</v>
      </c>
      <c r="C105" s="81">
        <f>Styczeń!C111+Luty!C111+Marzec!C111+Kwiecień!C111+Maj!C111+Czerwiec!C111+Lipiec!C111+Sierpień!C111+Wrzesień!C111+Październik!C111+Listopad!C111+Grudzień!C111</f>
        <v>0</v>
      </c>
      <c r="D105" s="81">
        <f t="shared" si="12"/>
        <v>0</v>
      </c>
      <c r="E105" s="80">
        <f t="shared" si="13"/>
        <v>0</v>
      </c>
      <c r="F105" s="48" t="str">
        <f t="shared" si="14"/>
        <v/>
      </c>
      <c r="G105" s="54"/>
      <c r="I105" s="45" t="str">
        <f>'Wzorzec kategorii'!B67</f>
        <v>Inne</v>
      </c>
      <c r="J105" s="107">
        <f t="shared" ca="1" si="11"/>
        <v>0</v>
      </c>
      <c r="K105" s="75">
        <f>Styczeń!D111</f>
        <v>0</v>
      </c>
      <c r="L105" s="75">
        <f>Luty!D111</f>
        <v>0</v>
      </c>
      <c r="M105" s="75">
        <f>Marzec!D111</f>
        <v>0</v>
      </c>
      <c r="N105" s="75">
        <f>Kwiecień!D111</f>
        <v>0</v>
      </c>
      <c r="O105" s="75">
        <f>Maj!D111</f>
        <v>0</v>
      </c>
      <c r="P105" s="75">
        <f>Czerwiec!D111</f>
        <v>0</v>
      </c>
      <c r="Q105" s="75">
        <f>Lipiec!D111</f>
        <v>0</v>
      </c>
      <c r="R105" s="75">
        <f>Sierpień!D111</f>
        <v>0</v>
      </c>
      <c r="S105" s="75">
        <f>Wrzesień!D111</f>
        <v>0</v>
      </c>
      <c r="T105" s="75">
        <f>Październik!D111</f>
        <v>0</v>
      </c>
      <c r="U105" s="75">
        <f>Listopad!D111</f>
        <v>0</v>
      </c>
      <c r="V105" s="75">
        <f>Grudzień!D111</f>
        <v>0</v>
      </c>
    </row>
    <row r="106" spans="2:22" s="44" customFormat="1" ht="16" outlineLevel="1" x14ac:dyDescent="0.2">
      <c r="B106" s="45" t="str">
        <f>'Wzorzec kategorii'!B68</f>
        <v>.</v>
      </c>
      <c r="C106" s="81">
        <f>Styczeń!C112+Luty!C112+Marzec!C112+Kwiecień!C112+Maj!C112+Czerwiec!C112+Lipiec!C112+Sierpień!C112+Wrzesień!C112+Październik!C112+Listopad!C112+Grudzień!C112</f>
        <v>0</v>
      </c>
      <c r="D106" s="81">
        <f t="shared" si="12"/>
        <v>0</v>
      </c>
      <c r="E106" s="80">
        <f t="shared" si="13"/>
        <v>0</v>
      </c>
      <c r="F106" s="50" t="str">
        <f t="shared" si="14"/>
        <v/>
      </c>
      <c r="G106" s="55"/>
      <c r="I106" s="45" t="str">
        <f>'Wzorzec kategorii'!B68</f>
        <v>.</v>
      </c>
      <c r="J106" s="107">
        <f t="shared" ca="1" si="11"/>
        <v>0</v>
      </c>
      <c r="K106" s="75">
        <f>Styczeń!D112</f>
        <v>0</v>
      </c>
      <c r="L106" s="75">
        <f>Luty!D112</f>
        <v>0</v>
      </c>
      <c r="M106" s="75">
        <f>Marzec!D112</f>
        <v>0</v>
      </c>
      <c r="N106" s="75">
        <f>Kwiecień!D112</f>
        <v>0</v>
      </c>
      <c r="O106" s="75">
        <f>Maj!D112</f>
        <v>0</v>
      </c>
      <c r="P106" s="75">
        <f>Czerwiec!D112</f>
        <v>0</v>
      </c>
      <c r="Q106" s="75">
        <f>Lipiec!D112</f>
        <v>0</v>
      </c>
      <c r="R106" s="75">
        <f>Sierpień!D112</f>
        <v>0</v>
      </c>
      <c r="S106" s="75">
        <f>Wrzesień!D112</f>
        <v>0</v>
      </c>
      <c r="T106" s="75">
        <f>Październik!D112</f>
        <v>0</v>
      </c>
      <c r="U106" s="75">
        <f>Listopad!D112</f>
        <v>0</v>
      </c>
      <c r="V106" s="75">
        <f>Grudzień!D112</f>
        <v>0</v>
      </c>
    </row>
    <row r="107" spans="2:22" s="44" customFormat="1" ht="16" outlineLevel="1" x14ac:dyDescent="0.2">
      <c r="B107" s="45" t="str">
        <f>'Wzorzec kategorii'!B69</f>
        <v>.</v>
      </c>
      <c r="C107" s="81">
        <f>Styczeń!C113+Luty!C113+Marzec!C113+Kwiecień!C113+Maj!C113+Czerwiec!C113+Lipiec!C113+Sierpień!C113+Wrzesień!C113+Październik!C113+Listopad!C113+Grudzień!C113</f>
        <v>0</v>
      </c>
      <c r="D107" s="81">
        <f t="shared" si="12"/>
        <v>0</v>
      </c>
      <c r="E107" s="80">
        <f t="shared" si="13"/>
        <v>0</v>
      </c>
      <c r="F107" s="50" t="str">
        <f t="shared" si="14"/>
        <v/>
      </c>
      <c r="G107" s="55"/>
      <c r="I107" s="45" t="str">
        <f>'Wzorzec kategorii'!B69</f>
        <v>.</v>
      </c>
      <c r="J107" s="107">
        <f t="shared" ca="1" si="11"/>
        <v>0</v>
      </c>
      <c r="K107" s="75">
        <f>Styczeń!D113</f>
        <v>0</v>
      </c>
      <c r="L107" s="75">
        <f>Luty!D113</f>
        <v>0</v>
      </c>
      <c r="M107" s="75">
        <f>Marzec!D113</f>
        <v>0</v>
      </c>
      <c r="N107" s="75">
        <f>Kwiecień!D113</f>
        <v>0</v>
      </c>
      <c r="O107" s="75">
        <f>Maj!D113</f>
        <v>0</v>
      </c>
      <c r="P107" s="75">
        <f>Czerwiec!D113</f>
        <v>0</v>
      </c>
      <c r="Q107" s="75">
        <f>Lipiec!D113</f>
        <v>0</v>
      </c>
      <c r="R107" s="75">
        <f>Sierpień!D113</f>
        <v>0</v>
      </c>
      <c r="S107" s="75">
        <f>Wrzesień!D113</f>
        <v>0</v>
      </c>
      <c r="T107" s="75">
        <f>Październik!D113</f>
        <v>0</v>
      </c>
      <c r="U107" s="75">
        <f>Listopad!D113</f>
        <v>0</v>
      </c>
      <c r="V107" s="75">
        <f>Grudzień!D113</f>
        <v>0</v>
      </c>
    </row>
    <row r="108" spans="2:22" s="44" customFormat="1" ht="16" outlineLevel="1" x14ac:dyDescent="0.2">
      <c r="B108" s="56" t="s">
        <v>30</v>
      </c>
      <c r="C108" s="108"/>
      <c r="D108" s="75"/>
      <c r="E108" s="75"/>
      <c r="I108" s="63" t="s">
        <v>30</v>
      </c>
      <c r="J108" s="108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</row>
    <row r="109" spans="2:22" s="44" customFormat="1" ht="16" x14ac:dyDescent="0.2">
      <c r="B109" s="41" t="str">
        <f>'Wzorzec kategorii'!B71</f>
        <v>Telekomunikacja</v>
      </c>
      <c r="C109" s="77">
        <f>Styczeń!C115+Luty!C115+Marzec!C115+Kwiecień!C115+Maj!C115+Czerwiec!C115+Lipiec!C115+Sierpień!C115+Wrzesień!C115+Październik!C115+Listopad!C115+Grudzień!C115</f>
        <v>0</v>
      </c>
      <c r="D109" s="78">
        <f>(SUM(K109:V109))</f>
        <v>0</v>
      </c>
      <c r="E109" s="77">
        <f>C109-D109</f>
        <v>0</v>
      </c>
      <c r="F109" s="43" t="str">
        <f t="shared" ref="F109:F119" si="15">IFERROR(D109/C109,"")</f>
        <v/>
      </c>
      <c r="G109" s="42"/>
      <c r="I109" s="62" t="str">
        <f>'Wzorzec kategorii'!B71</f>
        <v>Telekomunikacja</v>
      </c>
      <c r="J109" s="107">
        <f t="shared" ref="J109:J172" ca="1" si="16">(SUM(K109:V109)/$J$44)</f>
        <v>0</v>
      </c>
      <c r="K109" s="77">
        <f>Styczeń!D115</f>
        <v>0</v>
      </c>
      <c r="L109" s="77">
        <f>Luty!D115</f>
        <v>0</v>
      </c>
      <c r="M109" s="77">
        <f>Marzec!D115</f>
        <v>0</v>
      </c>
      <c r="N109" s="77">
        <f>Kwiecień!D115</f>
        <v>0</v>
      </c>
      <c r="O109" s="77">
        <f>Maj!D115</f>
        <v>0</v>
      </c>
      <c r="P109" s="77">
        <f>Czerwiec!D115</f>
        <v>0</v>
      </c>
      <c r="Q109" s="77">
        <f>Lipiec!D115</f>
        <v>0</v>
      </c>
      <c r="R109" s="77">
        <f>Sierpień!D115</f>
        <v>0</v>
      </c>
      <c r="S109" s="77">
        <f>Wrzesień!D115</f>
        <v>0</v>
      </c>
      <c r="T109" s="77">
        <f>Październik!D115</f>
        <v>0</v>
      </c>
      <c r="U109" s="77">
        <f>Listopad!D115</f>
        <v>0</v>
      </c>
      <c r="V109" s="77">
        <f>Grudzień!D115</f>
        <v>0</v>
      </c>
    </row>
    <row r="110" spans="2:22" s="44" customFormat="1" ht="16" outlineLevel="1" x14ac:dyDescent="0.2">
      <c r="B110" s="45" t="str">
        <f>'Wzorzec kategorii'!B72</f>
        <v>Telefon 1</v>
      </c>
      <c r="C110" s="81">
        <f>Styczeń!C116+Luty!C116+Marzec!C116+Kwiecień!C116+Maj!C116+Czerwiec!C116+Lipiec!C116+Sierpień!C116+Wrzesień!C116+Październik!C116+Listopad!C116+Grudzień!C116</f>
        <v>0</v>
      </c>
      <c r="D110" s="81">
        <f t="shared" ref="D110:D119" si="17">(SUM(K110:V110))</f>
        <v>0</v>
      </c>
      <c r="E110" s="80">
        <f t="shared" ref="E110:E119" si="18">C110-D110</f>
        <v>0</v>
      </c>
      <c r="F110" s="48" t="str">
        <f t="shared" si="15"/>
        <v/>
      </c>
      <c r="G110" s="54"/>
      <c r="I110" s="45" t="str">
        <f>'Wzorzec kategorii'!B72</f>
        <v>Telefon 1</v>
      </c>
      <c r="J110" s="107">
        <f t="shared" ca="1" si="16"/>
        <v>0</v>
      </c>
      <c r="K110" s="75">
        <f>Styczeń!D116</f>
        <v>0</v>
      </c>
      <c r="L110" s="75">
        <f>Luty!D116</f>
        <v>0</v>
      </c>
      <c r="M110" s="75">
        <f>Marzec!D116</f>
        <v>0</v>
      </c>
      <c r="N110" s="75">
        <f>Kwiecień!D116</f>
        <v>0</v>
      </c>
      <c r="O110" s="75">
        <f>Maj!D116</f>
        <v>0</v>
      </c>
      <c r="P110" s="75">
        <f>Czerwiec!D116</f>
        <v>0</v>
      </c>
      <c r="Q110" s="75">
        <f>Lipiec!D116</f>
        <v>0</v>
      </c>
      <c r="R110" s="75">
        <f>Sierpień!D116</f>
        <v>0</v>
      </c>
      <c r="S110" s="75">
        <f>Wrzesień!D116</f>
        <v>0</v>
      </c>
      <c r="T110" s="75">
        <f>Październik!D116</f>
        <v>0</v>
      </c>
      <c r="U110" s="75">
        <f>Listopad!D116</f>
        <v>0</v>
      </c>
      <c r="V110" s="75">
        <f>Grudzień!D116</f>
        <v>0</v>
      </c>
    </row>
    <row r="111" spans="2:22" s="44" customFormat="1" ht="16" outlineLevel="1" x14ac:dyDescent="0.2">
      <c r="B111" s="45" t="str">
        <f>'Wzorzec kategorii'!B73</f>
        <v>Telefon 2</v>
      </c>
      <c r="C111" s="81">
        <f>Styczeń!C117+Luty!C117+Marzec!C117+Kwiecień!C117+Maj!C117+Czerwiec!C117+Lipiec!C117+Sierpień!C117+Wrzesień!C117+Październik!C117+Listopad!C117+Grudzień!C117</f>
        <v>0</v>
      </c>
      <c r="D111" s="81">
        <f t="shared" si="17"/>
        <v>0</v>
      </c>
      <c r="E111" s="80">
        <f t="shared" si="18"/>
        <v>0</v>
      </c>
      <c r="F111" s="48" t="str">
        <f t="shared" si="15"/>
        <v/>
      </c>
      <c r="G111" s="54"/>
      <c r="I111" s="45" t="str">
        <f>'Wzorzec kategorii'!B73</f>
        <v>Telefon 2</v>
      </c>
      <c r="J111" s="107">
        <f t="shared" ca="1" si="16"/>
        <v>0</v>
      </c>
      <c r="K111" s="75">
        <f>Styczeń!D117</f>
        <v>0</v>
      </c>
      <c r="L111" s="75">
        <f>Luty!D117</f>
        <v>0</v>
      </c>
      <c r="M111" s="75">
        <f>Marzec!D117</f>
        <v>0</v>
      </c>
      <c r="N111" s="75">
        <f>Kwiecień!D117</f>
        <v>0</v>
      </c>
      <c r="O111" s="75">
        <f>Maj!D117</f>
        <v>0</v>
      </c>
      <c r="P111" s="75">
        <f>Czerwiec!D117</f>
        <v>0</v>
      </c>
      <c r="Q111" s="75">
        <f>Lipiec!D117</f>
        <v>0</v>
      </c>
      <c r="R111" s="75">
        <f>Sierpień!D117</f>
        <v>0</v>
      </c>
      <c r="S111" s="75">
        <f>Wrzesień!D117</f>
        <v>0</v>
      </c>
      <c r="T111" s="75">
        <f>Październik!D117</f>
        <v>0</v>
      </c>
      <c r="U111" s="75">
        <f>Listopad!D117</f>
        <v>0</v>
      </c>
      <c r="V111" s="75">
        <f>Grudzień!D117</f>
        <v>0</v>
      </c>
    </row>
    <row r="112" spans="2:22" s="44" customFormat="1" ht="16" outlineLevel="1" x14ac:dyDescent="0.2">
      <c r="B112" s="45" t="str">
        <f>'Wzorzec kategorii'!B74</f>
        <v>TV</v>
      </c>
      <c r="C112" s="81">
        <f>Styczeń!C118+Luty!C118+Marzec!C118+Kwiecień!C118+Maj!C118+Czerwiec!C118+Lipiec!C118+Sierpień!C118+Wrzesień!C118+Październik!C118+Listopad!C118+Grudzień!C118</f>
        <v>0</v>
      </c>
      <c r="D112" s="81">
        <f t="shared" si="17"/>
        <v>0</v>
      </c>
      <c r="E112" s="80">
        <f t="shared" si="18"/>
        <v>0</v>
      </c>
      <c r="F112" s="48" t="str">
        <f t="shared" si="15"/>
        <v/>
      </c>
      <c r="G112" s="54"/>
      <c r="I112" s="45" t="str">
        <f>'Wzorzec kategorii'!B74</f>
        <v>TV</v>
      </c>
      <c r="J112" s="107">
        <f t="shared" ca="1" si="16"/>
        <v>0</v>
      </c>
      <c r="K112" s="75">
        <f>Styczeń!D118</f>
        <v>0</v>
      </c>
      <c r="L112" s="75">
        <f>Luty!D118</f>
        <v>0</v>
      </c>
      <c r="M112" s="75">
        <f>Marzec!D118</f>
        <v>0</v>
      </c>
      <c r="N112" s="75">
        <f>Kwiecień!D118</f>
        <v>0</v>
      </c>
      <c r="O112" s="75">
        <f>Maj!D118</f>
        <v>0</v>
      </c>
      <c r="P112" s="75">
        <f>Czerwiec!D118</f>
        <v>0</v>
      </c>
      <c r="Q112" s="75">
        <f>Lipiec!D118</f>
        <v>0</v>
      </c>
      <c r="R112" s="75">
        <f>Sierpień!D118</f>
        <v>0</v>
      </c>
      <c r="S112" s="75">
        <f>Wrzesień!D118</f>
        <v>0</v>
      </c>
      <c r="T112" s="75">
        <f>Październik!D118</f>
        <v>0</v>
      </c>
      <c r="U112" s="75">
        <f>Listopad!D118</f>
        <v>0</v>
      </c>
      <c r="V112" s="75">
        <f>Grudzień!D118</f>
        <v>0</v>
      </c>
    </row>
    <row r="113" spans="2:22" s="44" customFormat="1" ht="16" outlineLevel="1" x14ac:dyDescent="0.2">
      <c r="B113" s="45" t="str">
        <f>'Wzorzec kategorii'!B75</f>
        <v>Internet</v>
      </c>
      <c r="C113" s="81">
        <f>Styczeń!C119+Luty!C119+Marzec!C119+Kwiecień!C119+Maj!C119+Czerwiec!C119+Lipiec!C119+Sierpień!C119+Wrzesień!C119+Październik!C119+Listopad!C119+Grudzień!C119</f>
        <v>0</v>
      </c>
      <c r="D113" s="81">
        <f t="shared" si="17"/>
        <v>0</v>
      </c>
      <c r="E113" s="80">
        <f t="shared" si="18"/>
        <v>0</v>
      </c>
      <c r="F113" s="48" t="str">
        <f t="shared" si="15"/>
        <v/>
      </c>
      <c r="G113" s="54"/>
      <c r="I113" s="45" t="str">
        <f>'Wzorzec kategorii'!B75</f>
        <v>Internet</v>
      </c>
      <c r="J113" s="107">
        <f t="shared" ca="1" si="16"/>
        <v>0</v>
      </c>
      <c r="K113" s="75">
        <f>Styczeń!D119</f>
        <v>0</v>
      </c>
      <c r="L113" s="75">
        <f>Luty!D119</f>
        <v>0</v>
      </c>
      <c r="M113" s="75">
        <f>Marzec!D119</f>
        <v>0</v>
      </c>
      <c r="N113" s="75">
        <f>Kwiecień!D119</f>
        <v>0</v>
      </c>
      <c r="O113" s="75">
        <f>Maj!D119</f>
        <v>0</v>
      </c>
      <c r="P113" s="75">
        <f>Czerwiec!D119</f>
        <v>0</v>
      </c>
      <c r="Q113" s="75">
        <f>Lipiec!D119</f>
        <v>0</v>
      </c>
      <c r="R113" s="75">
        <f>Sierpień!D119</f>
        <v>0</v>
      </c>
      <c r="S113" s="75">
        <f>Wrzesień!D119</f>
        <v>0</v>
      </c>
      <c r="T113" s="75">
        <f>Październik!D119</f>
        <v>0</v>
      </c>
      <c r="U113" s="75">
        <f>Listopad!D119</f>
        <v>0</v>
      </c>
      <c r="V113" s="75">
        <f>Grudzień!D119</f>
        <v>0</v>
      </c>
    </row>
    <row r="114" spans="2:22" s="44" customFormat="1" ht="16" outlineLevel="1" x14ac:dyDescent="0.2">
      <c r="B114" s="45" t="str">
        <f>'Wzorzec kategorii'!B76</f>
        <v>Inne</v>
      </c>
      <c r="C114" s="81">
        <f>Styczeń!C120+Luty!C120+Marzec!C120+Kwiecień!C120+Maj!C120+Czerwiec!C120+Lipiec!C120+Sierpień!C120+Wrzesień!C120+Październik!C120+Listopad!C120+Grudzień!C120</f>
        <v>0</v>
      </c>
      <c r="D114" s="81">
        <f t="shared" si="17"/>
        <v>0</v>
      </c>
      <c r="E114" s="80">
        <f t="shared" si="18"/>
        <v>0</v>
      </c>
      <c r="F114" s="48" t="str">
        <f t="shared" si="15"/>
        <v/>
      </c>
      <c r="G114" s="54"/>
      <c r="I114" s="45" t="str">
        <f>'Wzorzec kategorii'!B76</f>
        <v>Inne</v>
      </c>
      <c r="J114" s="107">
        <f t="shared" ca="1" si="16"/>
        <v>0</v>
      </c>
      <c r="K114" s="75">
        <f>Styczeń!D120</f>
        <v>0</v>
      </c>
      <c r="L114" s="75">
        <f>Luty!D120</f>
        <v>0</v>
      </c>
      <c r="M114" s="75">
        <f>Marzec!D120</f>
        <v>0</v>
      </c>
      <c r="N114" s="75">
        <f>Kwiecień!D120</f>
        <v>0</v>
      </c>
      <c r="O114" s="75">
        <f>Maj!D120</f>
        <v>0</v>
      </c>
      <c r="P114" s="75">
        <f>Czerwiec!D120</f>
        <v>0</v>
      </c>
      <c r="Q114" s="75">
        <f>Lipiec!D120</f>
        <v>0</v>
      </c>
      <c r="R114" s="75">
        <f>Sierpień!D120</f>
        <v>0</v>
      </c>
      <c r="S114" s="75">
        <f>Wrzesień!D120</f>
        <v>0</v>
      </c>
      <c r="T114" s="75">
        <f>Październik!D120</f>
        <v>0</v>
      </c>
      <c r="U114" s="75">
        <f>Listopad!D120</f>
        <v>0</v>
      </c>
      <c r="V114" s="75">
        <f>Grudzień!D120</f>
        <v>0</v>
      </c>
    </row>
    <row r="115" spans="2:22" s="44" customFormat="1" ht="16" outlineLevel="1" x14ac:dyDescent="0.2">
      <c r="B115" s="45" t="str">
        <f>'Wzorzec kategorii'!B77</f>
        <v>.</v>
      </c>
      <c r="C115" s="81">
        <f>Styczeń!C121+Luty!C121+Marzec!C121+Kwiecień!C121+Maj!C121+Czerwiec!C121+Lipiec!C121+Sierpień!C121+Wrzesień!C121+Październik!C121+Listopad!C121+Grudzień!C121</f>
        <v>0</v>
      </c>
      <c r="D115" s="81">
        <f t="shared" si="17"/>
        <v>0</v>
      </c>
      <c r="E115" s="80">
        <f t="shared" si="18"/>
        <v>0</v>
      </c>
      <c r="F115" s="50" t="str">
        <f t="shared" si="15"/>
        <v/>
      </c>
      <c r="G115" s="55"/>
      <c r="I115" s="45" t="str">
        <f>'Wzorzec kategorii'!B77</f>
        <v>.</v>
      </c>
      <c r="J115" s="107">
        <f t="shared" ca="1" si="16"/>
        <v>0</v>
      </c>
      <c r="K115" s="75">
        <f>Styczeń!D121</f>
        <v>0</v>
      </c>
      <c r="L115" s="75">
        <f>Luty!D121</f>
        <v>0</v>
      </c>
      <c r="M115" s="75">
        <f>Marzec!D121</f>
        <v>0</v>
      </c>
      <c r="N115" s="75">
        <f>Kwiecień!D121</f>
        <v>0</v>
      </c>
      <c r="O115" s="75">
        <f>Maj!D121</f>
        <v>0</v>
      </c>
      <c r="P115" s="75">
        <f>Czerwiec!D121</f>
        <v>0</v>
      </c>
      <c r="Q115" s="75">
        <f>Lipiec!D121</f>
        <v>0</v>
      </c>
      <c r="R115" s="75">
        <f>Sierpień!D121</f>
        <v>0</v>
      </c>
      <c r="S115" s="75">
        <f>Wrzesień!D121</f>
        <v>0</v>
      </c>
      <c r="T115" s="75">
        <f>Październik!D121</f>
        <v>0</v>
      </c>
      <c r="U115" s="75">
        <f>Listopad!D121</f>
        <v>0</v>
      </c>
      <c r="V115" s="75">
        <f>Grudzień!D121</f>
        <v>0</v>
      </c>
    </row>
    <row r="116" spans="2:22" s="44" customFormat="1" ht="16" outlineLevel="1" x14ac:dyDescent="0.2">
      <c r="B116" s="45" t="str">
        <f>'Wzorzec kategorii'!B78</f>
        <v>.</v>
      </c>
      <c r="C116" s="81">
        <f>Styczeń!C122+Luty!C122+Marzec!C122+Kwiecień!C122+Maj!C122+Czerwiec!C122+Lipiec!C122+Sierpień!C122+Wrzesień!C122+Październik!C122+Listopad!C122+Grudzień!C122</f>
        <v>0</v>
      </c>
      <c r="D116" s="81">
        <f t="shared" si="17"/>
        <v>0</v>
      </c>
      <c r="E116" s="80">
        <f t="shared" si="18"/>
        <v>0</v>
      </c>
      <c r="F116" s="50" t="str">
        <f t="shared" si="15"/>
        <v/>
      </c>
      <c r="G116" s="55"/>
      <c r="I116" s="45" t="str">
        <f>'Wzorzec kategorii'!B78</f>
        <v>.</v>
      </c>
      <c r="J116" s="107">
        <f t="shared" ca="1" si="16"/>
        <v>0</v>
      </c>
      <c r="K116" s="75">
        <f>Styczeń!D122</f>
        <v>0</v>
      </c>
      <c r="L116" s="75">
        <f>Luty!D122</f>
        <v>0</v>
      </c>
      <c r="M116" s="75">
        <f>Marzec!D122</f>
        <v>0</v>
      </c>
      <c r="N116" s="75">
        <f>Kwiecień!D122</f>
        <v>0</v>
      </c>
      <c r="O116" s="75">
        <f>Maj!D122</f>
        <v>0</v>
      </c>
      <c r="P116" s="75">
        <f>Czerwiec!D122</f>
        <v>0</v>
      </c>
      <c r="Q116" s="75">
        <f>Lipiec!D122</f>
        <v>0</v>
      </c>
      <c r="R116" s="75">
        <f>Sierpień!D122</f>
        <v>0</v>
      </c>
      <c r="S116" s="75">
        <f>Wrzesień!D122</f>
        <v>0</v>
      </c>
      <c r="T116" s="75">
        <f>Październik!D122</f>
        <v>0</v>
      </c>
      <c r="U116" s="75">
        <f>Listopad!D122</f>
        <v>0</v>
      </c>
      <c r="V116" s="75">
        <f>Grudzień!D122</f>
        <v>0</v>
      </c>
    </row>
    <row r="117" spans="2:22" s="44" customFormat="1" ht="16" outlineLevel="1" x14ac:dyDescent="0.2">
      <c r="B117" s="45" t="str">
        <f>'Wzorzec kategorii'!B79</f>
        <v>.</v>
      </c>
      <c r="C117" s="81">
        <f>Styczeń!C123+Luty!C123+Marzec!C123+Kwiecień!C123+Maj!C123+Czerwiec!C123+Lipiec!C123+Sierpień!C123+Wrzesień!C123+Październik!C123+Listopad!C123+Grudzień!C123</f>
        <v>0</v>
      </c>
      <c r="D117" s="81">
        <f t="shared" si="17"/>
        <v>0</v>
      </c>
      <c r="E117" s="80">
        <f t="shared" si="18"/>
        <v>0</v>
      </c>
      <c r="F117" s="50" t="str">
        <f t="shared" si="15"/>
        <v/>
      </c>
      <c r="G117" s="55"/>
      <c r="I117" s="45" t="str">
        <f>'Wzorzec kategorii'!B79</f>
        <v>.</v>
      </c>
      <c r="J117" s="107">
        <f t="shared" ca="1" si="16"/>
        <v>0</v>
      </c>
      <c r="K117" s="75">
        <f>Styczeń!D123</f>
        <v>0</v>
      </c>
      <c r="L117" s="75">
        <f>Luty!D123</f>
        <v>0</v>
      </c>
      <c r="M117" s="75">
        <f>Marzec!D123</f>
        <v>0</v>
      </c>
      <c r="N117" s="75">
        <f>Kwiecień!D123</f>
        <v>0</v>
      </c>
      <c r="O117" s="75">
        <f>Maj!D123</f>
        <v>0</v>
      </c>
      <c r="P117" s="75">
        <f>Czerwiec!D123</f>
        <v>0</v>
      </c>
      <c r="Q117" s="75">
        <f>Lipiec!D123</f>
        <v>0</v>
      </c>
      <c r="R117" s="75">
        <f>Sierpień!D123</f>
        <v>0</v>
      </c>
      <c r="S117" s="75">
        <f>Wrzesień!D123</f>
        <v>0</v>
      </c>
      <c r="T117" s="75">
        <f>Październik!D123</f>
        <v>0</v>
      </c>
      <c r="U117" s="75">
        <f>Listopad!D123</f>
        <v>0</v>
      </c>
      <c r="V117" s="75">
        <f>Grudzień!D123</f>
        <v>0</v>
      </c>
    </row>
    <row r="118" spans="2:22" s="44" customFormat="1" ht="16" outlineLevel="1" x14ac:dyDescent="0.2">
      <c r="B118" s="45" t="str">
        <f>'Wzorzec kategorii'!B80</f>
        <v>.</v>
      </c>
      <c r="C118" s="81">
        <f>Styczeń!C124+Luty!C124+Marzec!C124+Kwiecień!C124+Maj!C124+Czerwiec!C124+Lipiec!C124+Sierpień!C124+Wrzesień!C124+Październik!C124+Listopad!C124+Grudzień!C124</f>
        <v>0</v>
      </c>
      <c r="D118" s="81">
        <f t="shared" si="17"/>
        <v>0</v>
      </c>
      <c r="E118" s="80">
        <f t="shared" si="18"/>
        <v>0</v>
      </c>
      <c r="F118" s="50" t="str">
        <f t="shared" si="15"/>
        <v/>
      </c>
      <c r="G118" s="55"/>
      <c r="I118" s="45" t="str">
        <f>'Wzorzec kategorii'!B80</f>
        <v>.</v>
      </c>
      <c r="J118" s="107">
        <f t="shared" ca="1" si="16"/>
        <v>0</v>
      </c>
      <c r="K118" s="75">
        <f>Styczeń!D124</f>
        <v>0</v>
      </c>
      <c r="L118" s="75">
        <f>Luty!D124</f>
        <v>0</v>
      </c>
      <c r="M118" s="75">
        <f>Marzec!D124</f>
        <v>0</v>
      </c>
      <c r="N118" s="75">
        <f>Kwiecień!D124</f>
        <v>0</v>
      </c>
      <c r="O118" s="75">
        <f>Maj!D124</f>
        <v>0</v>
      </c>
      <c r="P118" s="75">
        <f>Czerwiec!D124</f>
        <v>0</v>
      </c>
      <c r="Q118" s="75">
        <f>Lipiec!D124</f>
        <v>0</v>
      </c>
      <c r="R118" s="75">
        <f>Sierpień!D124</f>
        <v>0</v>
      </c>
      <c r="S118" s="75">
        <f>Wrzesień!D124</f>
        <v>0</v>
      </c>
      <c r="T118" s="75">
        <f>Październik!D124</f>
        <v>0</v>
      </c>
      <c r="U118" s="75">
        <f>Listopad!D124</f>
        <v>0</v>
      </c>
      <c r="V118" s="75">
        <f>Grudzień!D124</f>
        <v>0</v>
      </c>
    </row>
    <row r="119" spans="2:22" s="44" customFormat="1" ht="16" outlineLevel="1" x14ac:dyDescent="0.2">
      <c r="B119" s="45" t="str">
        <f>'Wzorzec kategorii'!B81</f>
        <v>.</v>
      </c>
      <c r="C119" s="81">
        <f>Styczeń!C125+Luty!C125+Marzec!C125+Kwiecień!C125+Maj!C125+Czerwiec!C125+Lipiec!C125+Sierpień!C125+Wrzesień!C125+Październik!C125+Listopad!C125+Grudzień!C125</f>
        <v>0</v>
      </c>
      <c r="D119" s="81">
        <f t="shared" si="17"/>
        <v>0</v>
      </c>
      <c r="E119" s="80">
        <f t="shared" si="18"/>
        <v>0</v>
      </c>
      <c r="F119" s="50" t="str">
        <f t="shared" si="15"/>
        <v/>
      </c>
      <c r="G119" s="55"/>
      <c r="I119" s="45" t="str">
        <f>'Wzorzec kategorii'!B81</f>
        <v>.</v>
      </c>
      <c r="J119" s="107">
        <f t="shared" ca="1" si="16"/>
        <v>0</v>
      </c>
      <c r="K119" s="75">
        <f>Styczeń!D125</f>
        <v>0</v>
      </c>
      <c r="L119" s="75">
        <f>Luty!D125</f>
        <v>0</v>
      </c>
      <c r="M119" s="75">
        <f>Marzec!D125</f>
        <v>0</v>
      </c>
      <c r="N119" s="75">
        <f>Kwiecień!D125</f>
        <v>0</v>
      </c>
      <c r="O119" s="75">
        <f>Maj!D125</f>
        <v>0</v>
      </c>
      <c r="P119" s="75">
        <f>Czerwiec!D125</f>
        <v>0</v>
      </c>
      <c r="Q119" s="75">
        <f>Lipiec!D125</f>
        <v>0</v>
      </c>
      <c r="R119" s="75">
        <f>Sierpień!D125</f>
        <v>0</v>
      </c>
      <c r="S119" s="75">
        <f>Wrzesień!D125</f>
        <v>0</v>
      </c>
      <c r="T119" s="75">
        <f>Październik!D125</f>
        <v>0</v>
      </c>
      <c r="U119" s="75">
        <f>Listopad!D125</f>
        <v>0</v>
      </c>
      <c r="V119" s="75">
        <f>Grudzień!D125</f>
        <v>0</v>
      </c>
    </row>
    <row r="120" spans="2:22" s="44" customFormat="1" outlineLevel="1" x14ac:dyDescent="0.2">
      <c r="C120" s="75"/>
      <c r="D120" s="75"/>
      <c r="E120" s="75"/>
      <c r="I120" s="45"/>
      <c r="J120" s="108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</row>
    <row r="121" spans="2:22" s="44" customFormat="1" ht="16" x14ac:dyDescent="0.2">
      <c r="B121" s="41" t="str">
        <f>'Wzorzec kategorii'!B83</f>
        <v>Opieka zdrowotna</v>
      </c>
      <c r="C121" s="77">
        <f>Styczeń!C127+Luty!C127+Marzec!C127+Kwiecień!C127+Maj!C127+Czerwiec!C127+Lipiec!C127+Sierpień!C127+Wrzesień!C127+Październik!C127+Listopad!C127+Grudzień!C127</f>
        <v>0</v>
      </c>
      <c r="D121" s="78">
        <f>(SUM(K121:V121))</f>
        <v>0</v>
      </c>
      <c r="E121" s="77">
        <f>C121-D121</f>
        <v>0</v>
      </c>
      <c r="F121" s="43" t="str">
        <f>IFERROR(D121/C121,"")</f>
        <v/>
      </c>
      <c r="G121" s="42"/>
      <c r="I121" s="62" t="str">
        <f>'Wzorzec kategorii'!B83</f>
        <v>Opieka zdrowotna</v>
      </c>
      <c r="J121" s="107">
        <f t="shared" ca="1" si="16"/>
        <v>0</v>
      </c>
      <c r="K121" s="77">
        <f>Styczeń!D127</f>
        <v>0</v>
      </c>
      <c r="L121" s="77">
        <f>Luty!D127</f>
        <v>0</v>
      </c>
      <c r="M121" s="77">
        <f>Marzec!D127</f>
        <v>0</v>
      </c>
      <c r="N121" s="77">
        <f>Kwiecień!D127</f>
        <v>0</v>
      </c>
      <c r="O121" s="77">
        <f>Maj!D127</f>
        <v>0</v>
      </c>
      <c r="P121" s="77">
        <f>Czerwiec!D127</f>
        <v>0</v>
      </c>
      <c r="Q121" s="77">
        <f>Lipiec!D127</f>
        <v>0</v>
      </c>
      <c r="R121" s="77">
        <f>Sierpień!D127</f>
        <v>0</v>
      </c>
      <c r="S121" s="77">
        <f>Wrzesień!D127</f>
        <v>0</v>
      </c>
      <c r="T121" s="77">
        <f>Październik!D127</f>
        <v>0</v>
      </c>
      <c r="U121" s="77">
        <f>Listopad!D127</f>
        <v>0</v>
      </c>
      <c r="V121" s="77">
        <f>Grudzień!D127</f>
        <v>0</v>
      </c>
    </row>
    <row r="122" spans="2:22" s="44" customFormat="1" ht="16" outlineLevel="1" x14ac:dyDescent="0.2">
      <c r="B122" s="45" t="str">
        <f>'Wzorzec kategorii'!B84</f>
        <v>Lekarz</v>
      </c>
      <c r="C122" s="81">
        <f>Styczeń!C128+Luty!C128+Marzec!C128+Kwiecień!C128+Maj!C128+Czerwiec!C128+Lipiec!C128+Sierpień!C128+Wrzesień!C128+Październik!C128+Listopad!C128+Grudzień!C128</f>
        <v>0</v>
      </c>
      <c r="D122" s="81">
        <f t="shared" ref="D122:D131" si="19">(SUM(K122:V122))</f>
        <v>0</v>
      </c>
      <c r="E122" s="80">
        <f t="shared" ref="E122:E131" si="20">C122-D122</f>
        <v>0</v>
      </c>
      <c r="F122" s="48" t="str">
        <f>IFERROR(D122/C122,"")</f>
        <v/>
      </c>
      <c r="G122" s="54"/>
      <c r="I122" s="45" t="str">
        <f>'Wzorzec kategorii'!B84</f>
        <v>Lekarz</v>
      </c>
      <c r="J122" s="107">
        <f t="shared" ca="1" si="16"/>
        <v>0</v>
      </c>
      <c r="K122" s="75">
        <f>Styczeń!D128</f>
        <v>0</v>
      </c>
      <c r="L122" s="75">
        <f>Luty!D128</f>
        <v>0</v>
      </c>
      <c r="M122" s="75">
        <f>Marzec!D128</f>
        <v>0</v>
      </c>
      <c r="N122" s="75">
        <f>Kwiecień!D128</f>
        <v>0</v>
      </c>
      <c r="O122" s="75">
        <f>Maj!D128</f>
        <v>0</v>
      </c>
      <c r="P122" s="75">
        <f>Czerwiec!D128</f>
        <v>0</v>
      </c>
      <c r="Q122" s="75">
        <f>Lipiec!D128</f>
        <v>0</v>
      </c>
      <c r="R122" s="75">
        <f>Sierpień!D128</f>
        <v>0</v>
      </c>
      <c r="S122" s="75">
        <f>Wrzesień!D128</f>
        <v>0</v>
      </c>
      <c r="T122" s="75">
        <f>Październik!D128</f>
        <v>0</v>
      </c>
      <c r="U122" s="75">
        <f>Listopad!D128</f>
        <v>0</v>
      </c>
      <c r="V122" s="75">
        <f>Grudzień!D128</f>
        <v>0</v>
      </c>
    </row>
    <row r="123" spans="2:22" s="44" customFormat="1" ht="16" outlineLevel="1" x14ac:dyDescent="0.2">
      <c r="B123" s="45" t="str">
        <f>'Wzorzec kategorii'!B85</f>
        <v>Badania</v>
      </c>
      <c r="C123" s="81">
        <f>Styczeń!C129+Luty!C129+Marzec!C129+Kwiecień!C129+Maj!C129+Czerwiec!C129+Lipiec!C129+Sierpień!C129+Wrzesień!C129+Październik!C129+Listopad!C129+Grudzień!C129</f>
        <v>0</v>
      </c>
      <c r="D123" s="81">
        <f t="shared" si="19"/>
        <v>0</v>
      </c>
      <c r="E123" s="80">
        <f t="shared" si="20"/>
        <v>0</v>
      </c>
      <c r="F123" s="48" t="str">
        <f>IFERROR(D123/C123,"")</f>
        <v/>
      </c>
      <c r="G123" s="54"/>
      <c r="I123" s="45" t="str">
        <f>'Wzorzec kategorii'!B85</f>
        <v>Badania</v>
      </c>
      <c r="J123" s="107">
        <f t="shared" ca="1" si="16"/>
        <v>0</v>
      </c>
      <c r="K123" s="75">
        <f>Styczeń!D129</f>
        <v>0</v>
      </c>
      <c r="L123" s="75">
        <f>Luty!D129</f>
        <v>0</v>
      </c>
      <c r="M123" s="75">
        <f>Marzec!D129</f>
        <v>0</v>
      </c>
      <c r="N123" s="75">
        <f>Kwiecień!D129</f>
        <v>0</v>
      </c>
      <c r="O123" s="75">
        <f>Maj!D129</f>
        <v>0</v>
      </c>
      <c r="P123" s="75">
        <f>Czerwiec!D129</f>
        <v>0</v>
      </c>
      <c r="Q123" s="75">
        <f>Lipiec!D129</f>
        <v>0</v>
      </c>
      <c r="R123" s="75">
        <f>Sierpień!D129</f>
        <v>0</v>
      </c>
      <c r="S123" s="75">
        <f>Wrzesień!D129</f>
        <v>0</v>
      </c>
      <c r="T123" s="75">
        <f>Październik!D129</f>
        <v>0</v>
      </c>
      <c r="U123" s="75">
        <f>Listopad!D129</f>
        <v>0</v>
      </c>
      <c r="V123" s="75">
        <f>Grudzień!D129</f>
        <v>0</v>
      </c>
    </row>
    <row r="124" spans="2:22" s="44" customFormat="1" ht="16" outlineLevel="1" x14ac:dyDescent="0.2">
      <c r="B124" s="45" t="str">
        <f>'Wzorzec kategorii'!B86</f>
        <v>Lekarstwa</v>
      </c>
      <c r="C124" s="81">
        <f>Styczeń!C130+Luty!C130+Marzec!C130+Kwiecień!C130+Maj!C130+Czerwiec!C130+Lipiec!C130+Sierpień!C130+Wrzesień!C130+Październik!C130+Listopad!C130+Grudzień!C130</f>
        <v>0</v>
      </c>
      <c r="D124" s="81">
        <f t="shared" si="19"/>
        <v>0</v>
      </c>
      <c r="E124" s="80">
        <f t="shared" si="20"/>
        <v>0</v>
      </c>
      <c r="F124" s="48" t="str">
        <f>IFERROR(D124/C124,"")</f>
        <v/>
      </c>
      <c r="G124" s="54"/>
      <c r="I124" s="45" t="str">
        <f>'Wzorzec kategorii'!B86</f>
        <v>Lekarstwa</v>
      </c>
      <c r="J124" s="107">
        <f t="shared" ca="1" si="16"/>
        <v>0</v>
      </c>
      <c r="K124" s="75">
        <f>Styczeń!D130</f>
        <v>0</v>
      </c>
      <c r="L124" s="75">
        <f>Luty!D130</f>
        <v>0</v>
      </c>
      <c r="M124" s="75">
        <f>Marzec!D130</f>
        <v>0</v>
      </c>
      <c r="N124" s="75">
        <f>Kwiecień!D130</f>
        <v>0</v>
      </c>
      <c r="O124" s="75">
        <f>Maj!D130</f>
        <v>0</v>
      </c>
      <c r="P124" s="75">
        <f>Czerwiec!D130</f>
        <v>0</v>
      </c>
      <c r="Q124" s="75">
        <f>Lipiec!D130</f>
        <v>0</v>
      </c>
      <c r="R124" s="75">
        <f>Sierpień!D130</f>
        <v>0</v>
      </c>
      <c r="S124" s="75">
        <f>Wrzesień!D130</f>
        <v>0</v>
      </c>
      <c r="T124" s="75">
        <f>Październik!D130</f>
        <v>0</v>
      </c>
      <c r="U124" s="75">
        <f>Listopad!D130</f>
        <v>0</v>
      </c>
      <c r="V124" s="75">
        <f>Grudzień!D130</f>
        <v>0</v>
      </c>
    </row>
    <row r="125" spans="2:22" s="44" customFormat="1" ht="16" outlineLevel="1" x14ac:dyDescent="0.2">
      <c r="B125" s="45" t="str">
        <f>'Wzorzec kategorii'!B87</f>
        <v>Inne</v>
      </c>
      <c r="C125" s="81">
        <f>Styczeń!C131+Luty!C131+Marzec!C131+Kwiecień!C131+Maj!C131+Czerwiec!C131+Lipiec!C131+Sierpień!C131+Wrzesień!C131+Październik!C131+Listopad!C131+Grudzień!C131</f>
        <v>0</v>
      </c>
      <c r="D125" s="81">
        <f t="shared" si="19"/>
        <v>0</v>
      </c>
      <c r="E125" s="80">
        <f t="shared" si="20"/>
        <v>0</v>
      </c>
      <c r="F125" s="48" t="str">
        <f>IFERROR(D125/C125,"")</f>
        <v/>
      </c>
      <c r="G125" s="54"/>
      <c r="I125" s="45" t="str">
        <f>'Wzorzec kategorii'!B87</f>
        <v>Inne</v>
      </c>
      <c r="J125" s="107">
        <f t="shared" ca="1" si="16"/>
        <v>0</v>
      </c>
      <c r="K125" s="75">
        <f>Styczeń!D131</f>
        <v>0</v>
      </c>
      <c r="L125" s="75">
        <f>Luty!D131</f>
        <v>0</v>
      </c>
      <c r="M125" s="75">
        <f>Marzec!D131</f>
        <v>0</v>
      </c>
      <c r="N125" s="75">
        <f>Kwiecień!D131</f>
        <v>0</v>
      </c>
      <c r="O125" s="75">
        <f>Maj!D131</f>
        <v>0</v>
      </c>
      <c r="P125" s="75">
        <f>Czerwiec!D131</f>
        <v>0</v>
      </c>
      <c r="Q125" s="75">
        <f>Lipiec!D131</f>
        <v>0</v>
      </c>
      <c r="R125" s="75">
        <f>Sierpień!D131</f>
        <v>0</v>
      </c>
      <c r="S125" s="75">
        <f>Wrzesień!D131</f>
        <v>0</v>
      </c>
      <c r="T125" s="75">
        <f>Październik!D131</f>
        <v>0</v>
      </c>
      <c r="U125" s="75">
        <f>Listopad!D131</f>
        <v>0</v>
      </c>
      <c r="V125" s="75">
        <f>Grudzień!D131</f>
        <v>0</v>
      </c>
    </row>
    <row r="126" spans="2:22" s="44" customFormat="1" ht="16" outlineLevel="1" x14ac:dyDescent="0.2">
      <c r="B126" s="58" t="str">
        <f>'Wzorzec kategorii'!B88</f>
        <v>.</v>
      </c>
      <c r="C126" s="81">
        <f>Styczeń!C132+Luty!C132+Marzec!C132+Kwiecień!C132+Maj!C132+Czerwiec!C132+Lipiec!C132+Sierpień!C132+Wrzesień!C132+Październik!C132+Listopad!C132+Grudzień!C132</f>
        <v>0</v>
      </c>
      <c r="D126" s="81">
        <f t="shared" si="19"/>
        <v>0</v>
      </c>
      <c r="E126" s="80">
        <f t="shared" si="20"/>
        <v>0</v>
      </c>
      <c r="F126" s="50" t="str">
        <f t="shared" ref="F126:F131" si="21">IFERROR(D126/C126,"")</f>
        <v/>
      </c>
      <c r="G126" s="55"/>
      <c r="I126" s="45" t="str">
        <f>'Wzorzec kategorii'!B88</f>
        <v>.</v>
      </c>
      <c r="J126" s="107">
        <f t="shared" ca="1" si="16"/>
        <v>0</v>
      </c>
      <c r="K126" s="75">
        <f>Styczeń!D132</f>
        <v>0</v>
      </c>
      <c r="L126" s="75">
        <f>Luty!D132</f>
        <v>0</v>
      </c>
      <c r="M126" s="75">
        <f>Marzec!D132</f>
        <v>0</v>
      </c>
      <c r="N126" s="75">
        <f>Kwiecień!D132</f>
        <v>0</v>
      </c>
      <c r="O126" s="75">
        <f>Maj!D132</f>
        <v>0</v>
      </c>
      <c r="P126" s="75">
        <f>Czerwiec!D132</f>
        <v>0</v>
      </c>
      <c r="Q126" s="75">
        <f>Lipiec!D132</f>
        <v>0</v>
      </c>
      <c r="R126" s="75">
        <f>Sierpień!D132</f>
        <v>0</v>
      </c>
      <c r="S126" s="75">
        <f>Wrzesień!D132</f>
        <v>0</v>
      </c>
      <c r="T126" s="75">
        <f>Październik!D132</f>
        <v>0</v>
      </c>
      <c r="U126" s="75">
        <f>Listopad!D132</f>
        <v>0</v>
      </c>
      <c r="V126" s="75">
        <f>Grudzień!D132</f>
        <v>0</v>
      </c>
    </row>
    <row r="127" spans="2:22" s="44" customFormat="1" ht="16" outlineLevel="1" x14ac:dyDescent="0.2">
      <c r="B127" s="58" t="str">
        <f>'Wzorzec kategorii'!B89</f>
        <v>.</v>
      </c>
      <c r="C127" s="81">
        <f>Styczeń!C133+Luty!C133+Marzec!C133+Kwiecień!C133+Maj!C133+Czerwiec!C133+Lipiec!C133+Sierpień!C133+Wrzesień!C133+Październik!C133+Listopad!C133+Grudzień!C133</f>
        <v>0</v>
      </c>
      <c r="D127" s="81">
        <f t="shared" si="19"/>
        <v>0</v>
      </c>
      <c r="E127" s="80">
        <f t="shared" si="20"/>
        <v>0</v>
      </c>
      <c r="F127" s="50" t="str">
        <f t="shared" si="21"/>
        <v/>
      </c>
      <c r="G127" s="55"/>
      <c r="I127" s="45" t="str">
        <f>'Wzorzec kategorii'!B89</f>
        <v>.</v>
      </c>
      <c r="J127" s="107">
        <f t="shared" ca="1" si="16"/>
        <v>0</v>
      </c>
      <c r="K127" s="75">
        <f>Styczeń!D133</f>
        <v>0</v>
      </c>
      <c r="L127" s="75">
        <f>Luty!D133</f>
        <v>0</v>
      </c>
      <c r="M127" s="75">
        <f>Marzec!D133</f>
        <v>0</v>
      </c>
      <c r="N127" s="75">
        <f>Kwiecień!D133</f>
        <v>0</v>
      </c>
      <c r="O127" s="75">
        <f>Maj!D133</f>
        <v>0</v>
      </c>
      <c r="P127" s="75">
        <f>Czerwiec!D133</f>
        <v>0</v>
      </c>
      <c r="Q127" s="75">
        <f>Lipiec!D133</f>
        <v>0</v>
      </c>
      <c r="R127" s="75">
        <f>Sierpień!D133</f>
        <v>0</v>
      </c>
      <c r="S127" s="75">
        <f>Wrzesień!D133</f>
        <v>0</v>
      </c>
      <c r="T127" s="75">
        <f>Październik!D133</f>
        <v>0</v>
      </c>
      <c r="U127" s="75">
        <f>Listopad!D133</f>
        <v>0</v>
      </c>
      <c r="V127" s="75">
        <f>Grudzień!D133</f>
        <v>0</v>
      </c>
    </row>
    <row r="128" spans="2:22" s="44" customFormat="1" ht="16" outlineLevel="1" x14ac:dyDescent="0.2">
      <c r="B128" s="58" t="str">
        <f>'Wzorzec kategorii'!B90</f>
        <v>.</v>
      </c>
      <c r="C128" s="81">
        <f>Styczeń!C134+Luty!C134+Marzec!C134+Kwiecień!C134+Maj!C134+Czerwiec!C134+Lipiec!C134+Sierpień!C134+Wrzesień!C134+Październik!C134+Listopad!C134+Grudzień!C134</f>
        <v>0</v>
      </c>
      <c r="D128" s="81">
        <f t="shared" si="19"/>
        <v>0</v>
      </c>
      <c r="E128" s="80">
        <f t="shared" si="20"/>
        <v>0</v>
      </c>
      <c r="F128" s="50" t="str">
        <f t="shared" si="21"/>
        <v/>
      </c>
      <c r="G128" s="55"/>
      <c r="I128" s="45" t="str">
        <f>'Wzorzec kategorii'!B90</f>
        <v>.</v>
      </c>
      <c r="J128" s="107">
        <f t="shared" ca="1" si="16"/>
        <v>0</v>
      </c>
      <c r="K128" s="75">
        <f>Styczeń!D134</f>
        <v>0</v>
      </c>
      <c r="L128" s="75">
        <f>Luty!D134</f>
        <v>0</v>
      </c>
      <c r="M128" s="75">
        <f>Marzec!D134</f>
        <v>0</v>
      </c>
      <c r="N128" s="75">
        <f>Kwiecień!D134</f>
        <v>0</v>
      </c>
      <c r="O128" s="75">
        <f>Maj!D134</f>
        <v>0</v>
      </c>
      <c r="P128" s="75">
        <f>Czerwiec!D134</f>
        <v>0</v>
      </c>
      <c r="Q128" s="75">
        <f>Lipiec!D134</f>
        <v>0</v>
      </c>
      <c r="R128" s="75">
        <f>Sierpień!D134</f>
        <v>0</v>
      </c>
      <c r="S128" s="75">
        <f>Wrzesień!D134</f>
        <v>0</v>
      </c>
      <c r="T128" s="75">
        <f>Październik!D134</f>
        <v>0</v>
      </c>
      <c r="U128" s="75">
        <f>Listopad!D134</f>
        <v>0</v>
      </c>
      <c r="V128" s="75">
        <f>Grudzień!D134</f>
        <v>0</v>
      </c>
    </row>
    <row r="129" spans="2:22" s="44" customFormat="1" ht="16" outlineLevel="1" x14ac:dyDescent="0.2">
      <c r="B129" s="58" t="str">
        <f>'Wzorzec kategorii'!B91</f>
        <v>.</v>
      </c>
      <c r="C129" s="81">
        <f>Styczeń!C135+Luty!C135+Marzec!C135+Kwiecień!C135+Maj!C135+Czerwiec!C135+Lipiec!C135+Sierpień!C135+Wrzesień!C135+Październik!C135+Listopad!C135+Grudzień!C135</f>
        <v>0</v>
      </c>
      <c r="D129" s="81">
        <f t="shared" si="19"/>
        <v>0</v>
      </c>
      <c r="E129" s="80">
        <f t="shared" si="20"/>
        <v>0</v>
      </c>
      <c r="F129" s="50" t="str">
        <f t="shared" si="21"/>
        <v/>
      </c>
      <c r="G129" s="55"/>
      <c r="I129" s="45" t="str">
        <f>'Wzorzec kategorii'!B91</f>
        <v>.</v>
      </c>
      <c r="J129" s="107">
        <f t="shared" ca="1" si="16"/>
        <v>0</v>
      </c>
      <c r="K129" s="75">
        <f>Styczeń!D135</f>
        <v>0</v>
      </c>
      <c r="L129" s="75">
        <f>Luty!D135</f>
        <v>0</v>
      </c>
      <c r="M129" s="75">
        <f>Marzec!D135</f>
        <v>0</v>
      </c>
      <c r="N129" s="75">
        <f>Kwiecień!D135</f>
        <v>0</v>
      </c>
      <c r="O129" s="75">
        <f>Maj!D135</f>
        <v>0</v>
      </c>
      <c r="P129" s="75">
        <f>Czerwiec!D135</f>
        <v>0</v>
      </c>
      <c r="Q129" s="75">
        <f>Lipiec!D135</f>
        <v>0</v>
      </c>
      <c r="R129" s="75">
        <f>Sierpień!D135</f>
        <v>0</v>
      </c>
      <c r="S129" s="75">
        <f>Wrzesień!D135</f>
        <v>0</v>
      </c>
      <c r="T129" s="75">
        <f>Październik!D135</f>
        <v>0</v>
      </c>
      <c r="U129" s="75">
        <f>Listopad!D135</f>
        <v>0</v>
      </c>
      <c r="V129" s="75">
        <f>Grudzień!D135</f>
        <v>0</v>
      </c>
    </row>
    <row r="130" spans="2:22" s="44" customFormat="1" ht="16" outlineLevel="1" x14ac:dyDescent="0.2">
      <c r="B130" s="58" t="str">
        <f>'Wzorzec kategorii'!B92</f>
        <v>.</v>
      </c>
      <c r="C130" s="81">
        <f>Styczeń!C136+Luty!C136+Marzec!C136+Kwiecień!C136+Maj!C136+Czerwiec!C136+Lipiec!C136+Sierpień!C136+Wrzesień!C136+Październik!C136+Listopad!C136+Grudzień!C136</f>
        <v>0</v>
      </c>
      <c r="D130" s="81">
        <f t="shared" si="19"/>
        <v>0</v>
      </c>
      <c r="E130" s="80">
        <f t="shared" si="20"/>
        <v>0</v>
      </c>
      <c r="F130" s="50" t="str">
        <f t="shared" si="21"/>
        <v/>
      </c>
      <c r="G130" s="55"/>
      <c r="I130" s="45" t="str">
        <f>'Wzorzec kategorii'!B92</f>
        <v>.</v>
      </c>
      <c r="J130" s="107">
        <f t="shared" ca="1" si="16"/>
        <v>0</v>
      </c>
      <c r="K130" s="75">
        <f>Styczeń!D136</f>
        <v>0</v>
      </c>
      <c r="L130" s="75">
        <f>Luty!D136</f>
        <v>0</v>
      </c>
      <c r="M130" s="75">
        <f>Marzec!D136</f>
        <v>0</v>
      </c>
      <c r="N130" s="75">
        <f>Kwiecień!D136</f>
        <v>0</v>
      </c>
      <c r="O130" s="75">
        <f>Maj!D136</f>
        <v>0</v>
      </c>
      <c r="P130" s="75">
        <f>Czerwiec!D136</f>
        <v>0</v>
      </c>
      <c r="Q130" s="75">
        <f>Lipiec!D136</f>
        <v>0</v>
      </c>
      <c r="R130" s="75">
        <f>Sierpień!D136</f>
        <v>0</v>
      </c>
      <c r="S130" s="75">
        <f>Wrzesień!D136</f>
        <v>0</v>
      </c>
      <c r="T130" s="75">
        <f>Październik!D136</f>
        <v>0</v>
      </c>
      <c r="U130" s="75">
        <f>Listopad!D136</f>
        <v>0</v>
      </c>
      <c r="V130" s="75">
        <f>Grudzień!D136</f>
        <v>0</v>
      </c>
    </row>
    <row r="131" spans="2:22" s="44" customFormat="1" ht="16" outlineLevel="1" x14ac:dyDescent="0.2">
      <c r="B131" s="58" t="str">
        <f>'Wzorzec kategorii'!B93</f>
        <v>.</v>
      </c>
      <c r="C131" s="81">
        <f>Styczeń!C137+Luty!C137+Marzec!C137+Kwiecień!C137+Maj!C137+Czerwiec!C137+Lipiec!C137+Sierpień!C137+Wrzesień!C137+Październik!C137+Listopad!C137+Grudzień!C137</f>
        <v>0</v>
      </c>
      <c r="D131" s="81">
        <f t="shared" si="19"/>
        <v>0</v>
      </c>
      <c r="E131" s="80">
        <f t="shared" si="20"/>
        <v>0</v>
      </c>
      <c r="F131" s="50" t="str">
        <f t="shared" si="21"/>
        <v/>
      </c>
      <c r="G131" s="55"/>
      <c r="I131" s="45" t="str">
        <f>'Wzorzec kategorii'!B93</f>
        <v>.</v>
      </c>
      <c r="J131" s="107">
        <f t="shared" ca="1" si="16"/>
        <v>0</v>
      </c>
      <c r="K131" s="75">
        <f>Styczeń!D137</f>
        <v>0</v>
      </c>
      <c r="L131" s="75">
        <f>Luty!D137</f>
        <v>0</v>
      </c>
      <c r="M131" s="75">
        <f>Marzec!D137</f>
        <v>0</v>
      </c>
      <c r="N131" s="75">
        <f>Kwiecień!D137</f>
        <v>0</v>
      </c>
      <c r="O131" s="75">
        <f>Maj!D137</f>
        <v>0</v>
      </c>
      <c r="P131" s="75">
        <f>Czerwiec!D137</f>
        <v>0</v>
      </c>
      <c r="Q131" s="75">
        <f>Lipiec!D137</f>
        <v>0</v>
      </c>
      <c r="R131" s="75">
        <f>Sierpień!D137</f>
        <v>0</v>
      </c>
      <c r="S131" s="75">
        <f>Wrzesień!D137</f>
        <v>0</v>
      </c>
      <c r="T131" s="75">
        <f>Październik!D137</f>
        <v>0</v>
      </c>
      <c r="U131" s="75">
        <f>Listopad!D137</f>
        <v>0</v>
      </c>
      <c r="V131" s="75">
        <f>Grudzień!D137</f>
        <v>0</v>
      </c>
    </row>
    <row r="132" spans="2:22" s="44" customFormat="1" outlineLevel="1" x14ac:dyDescent="0.2">
      <c r="B132" s="59"/>
      <c r="C132" s="75"/>
      <c r="D132" s="75"/>
      <c r="E132" s="75"/>
      <c r="I132" s="58"/>
      <c r="J132" s="108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</row>
    <row r="133" spans="2:22" s="44" customFormat="1" ht="16" x14ac:dyDescent="0.2">
      <c r="B133" s="41" t="str">
        <f>'Wzorzec kategorii'!B95</f>
        <v>Ubranie</v>
      </c>
      <c r="C133" s="77">
        <f>Styczeń!C139+Luty!C139+Marzec!C139+Kwiecień!C139+Maj!C139+Czerwiec!C139+Lipiec!C139+Sierpień!C139+Wrzesień!C139+Październik!C139+Listopad!C139+Grudzień!C139</f>
        <v>0</v>
      </c>
      <c r="D133" s="78">
        <f>(SUM(K133:V133))</f>
        <v>0</v>
      </c>
      <c r="E133" s="77">
        <f>C133-D133</f>
        <v>0</v>
      </c>
      <c r="F133" s="43" t="str">
        <f t="shared" ref="F133:F143" si="22">IFERROR(D133/C133,"")</f>
        <v/>
      </c>
      <c r="G133" s="42"/>
      <c r="I133" s="62" t="str">
        <f>'Wzorzec kategorii'!B95</f>
        <v>Ubranie</v>
      </c>
      <c r="J133" s="107">
        <f t="shared" ca="1" si="16"/>
        <v>0</v>
      </c>
      <c r="K133" s="77">
        <f>Styczeń!D139</f>
        <v>0</v>
      </c>
      <c r="L133" s="77">
        <f>Luty!D139</f>
        <v>0</v>
      </c>
      <c r="M133" s="77">
        <f>Marzec!D139</f>
        <v>0</v>
      </c>
      <c r="N133" s="77">
        <f>Kwiecień!D139</f>
        <v>0</v>
      </c>
      <c r="O133" s="77">
        <f>Maj!D139</f>
        <v>0</v>
      </c>
      <c r="P133" s="77">
        <f>Czerwiec!D139</f>
        <v>0</v>
      </c>
      <c r="Q133" s="77">
        <f>Lipiec!D139</f>
        <v>0</v>
      </c>
      <c r="R133" s="77">
        <f>Sierpień!D139</f>
        <v>0</v>
      </c>
      <c r="S133" s="77">
        <f>Wrzesień!D139</f>
        <v>0</v>
      </c>
      <c r="T133" s="77">
        <f>Październik!D139</f>
        <v>0</v>
      </c>
      <c r="U133" s="77">
        <f>Listopad!D139</f>
        <v>0</v>
      </c>
      <c r="V133" s="77">
        <f>Grudzień!D139</f>
        <v>0</v>
      </c>
    </row>
    <row r="134" spans="2:22" s="44" customFormat="1" ht="16" outlineLevel="1" x14ac:dyDescent="0.2">
      <c r="B134" s="45" t="str">
        <f>'Wzorzec kategorii'!B96</f>
        <v>Ubranie zwykłe</v>
      </c>
      <c r="C134" s="81">
        <f>Styczeń!C140+Luty!C140+Marzec!C140+Kwiecień!C140+Maj!C140+Czerwiec!C140+Lipiec!C140+Sierpień!C140+Wrzesień!C140+Październik!C140+Listopad!C140+Grudzień!C140</f>
        <v>0</v>
      </c>
      <c r="D134" s="81">
        <f t="shared" ref="D134:D143" si="23">(SUM(K134:V134))</f>
        <v>0</v>
      </c>
      <c r="E134" s="80">
        <f t="shared" ref="E134:E143" si="24">C134-D134</f>
        <v>0</v>
      </c>
      <c r="F134" s="48" t="str">
        <f t="shared" si="22"/>
        <v/>
      </c>
      <c r="G134" s="54"/>
      <c r="I134" s="45" t="str">
        <f>'Wzorzec kategorii'!B96</f>
        <v>Ubranie zwykłe</v>
      </c>
      <c r="J134" s="107">
        <f t="shared" ca="1" si="16"/>
        <v>0</v>
      </c>
      <c r="K134" s="75">
        <f>Styczeń!D140</f>
        <v>0</v>
      </c>
      <c r="L134" s="75">
        <f>Luty!D140</f>
        <v>0</v>
      </c>
      <c r="M134" s="75">
        <f>Marzec!D140</f>
        <v>0</v>
      </c>
      <c r="N134" s="75">
        <f>Kwiecień!D140</f>
        <v>0</v>
      </c>
      <c r="O134" s="75">
        <f>Maj!D140</f>
        <v>0</v>
      </c>
      <c r="P134" s="75">
        <f>Czerwiec!D140</f>
        <v>0</v>
      </c>
      <c r="Q134" s="75">
        <f>Lipiec!D140</f>
        <v>0</v>
      </c>
      <c r="R134" s="75">
        <f>Sierpień!D140</f>
        <v>0</v>
      </c>
      <c r="S134" s="75">
        <f>Wrzesień!D140</f>
        <v>0</v>
      </c>
      <c r="T134" s="75">
        <f>Październik!D140</f>
        <v>0</v>
      </c>
      <c r="U134" s="75">
        <f>Listopad!D140</f>
        <v>0</v>
      </c>
      <c r="V134" s="75">
        <f>Grudzień!D140</f>
        <v>0</v>
      </c>
    </row>
    <row r="135" spans="2:22" s="44" customFormat="1" ht="16" outlineLevel="1" x14ac:dyDescent="0.2">
      <c r="B135" s="45" t="str">
        <f>'Wzorzec kategorii'!B97</f>
        <v>Ubranie sportowe</v>
      </c>
      <c r="C135" s="81">
        <f>Styczeń!C141+Luty!C141+Marzec!C141+Kwiecień!C141+Maj!C141+Czerwiec!C141+Lipiec!C141+Sierpień!C141+Wrzesień!C141+Październik!C141+Listopad!C141+Grudzień!C141</f>
        <v>0</v>
      </c>
      <c r="D135" s="81">
        <f t="shared" si="23"/>
        <v>0</v>
      </c>
      <c r="E135" s="80">
        <f t="shared" si="24"/>
        <v>0</v>
      </c>
      <c r="F135" s="48" t="str">
        <f t="shared" si="22"/>
        <v/>
      </c>
      <c r="G135" s="54"/>
      <c r="I135" s="45" t="str">
        <f>'Wzorzec kategorii'!B97</f>
        <v>Ubranie sportowe</v>
      </c>
      <c r="J135" s="107">
        <f t="shared" ca="1" si="16"/>
        <v>0</v>
      </c>
      <c r="K135" s="75">
        <f>Styczeń!D141</f>
        <v>0</v>
      </c>
      <c r="L135" s="75">
        <f>Luty!D141</f>
        <v>0</v>
      </c>
      <c r="M135" s="75">
        <f>Marzec!D141</f>
        <v>0</v>
      </c>
      <c r="N135" s="75">
        <f>Kwiecień!D141</f>
        <v>0</v>
      </c>
      <c r="O135" s="75">
        <f>Maj!D141</f>
        <v>0</v>
      </c>
      <c r="P135" s="75">
        <f>Czerwiec!D141</f>
        <v>0</v>
      </c>
      <c r="Q135" s="75">
        <f>Lipiec!D141</f>
        <v>0</v>
      </c>
      <c r="R135" s="75">
        <f>Sierpień!D141</f>
        <v>0</v>
      </c>
      <c r="S135" s="75">
        <f>Wrzesień!D141</f>
        <v>0</v>
      </c>
      <c r="T135" s="75">
        <f>Październik!D141</f>
        <v>0</v>
      </c>
      <c r="U135" s="75">
        <f>Listopad!D141</f>
        <v>0</v>
      </c>
      <c r="V135" s="75">
        <f>Grudzień!D141</f>
        <v>0</v>
      </c>
    </row>
    <row r="136" spans="2:22" s="44" customFormat="1" ht="16" outlineLevel="1" x14ac:dyDescent="0.2">
      <c r="B136" s="45" t="str">
        <f>'Wzorzec kategorii'!B98</f>
        <v>Buty</v>
      </c>
      <c r="C136" s="81">
        <f>Styczeń!C142+Luty!C142+Marzec!C142+Kwiecień!C142+Maj!C142+Czerwiec!C142+Lipiec!C142+Sierpień!C142+Wrzesień!C142+Październik!C142+Listopad!C142+Grudzień!C142</f>
        <v>0</v>
      </c>
      <c r="D136" s="81">
        <f t="shared" si="23"/>
        <v>0</v>
      </c>
      <c r="E136" s="80">
        <f t="shared" si="24"/>
        <v>0</v>
      </c>
      <c r="F136" s="48" t="str">
        <f t="shared" si="22"/>
        <v/>
      </c>
      <c r="G136" s="54"/>
      <c r="I136" s="45" t="str">
        <f>'Wzorzec kategorii'!B98</f>
        <v>Buty</v>
      </c>
      <c r="J136" s="107">
        <f t="shared" ca="1" si="16"/>
        <v>0</v>
      </c>
      <c r="K136" s="75">
        <f>Styczeń!D142</f>
        <v>0</v>
      </c>
      <c r="L136" s="75">
        <f>Luty!D142</f>
        <v>0</v>
      </c>
      <c r="M136" s="75">
        <f>Marzec!D142</f>
        <v>0</v>
      </c>
      <c r="N136" s="75">
        <f>Kwiecień!D142</f>
        <v>0</v>
      </c>
      <c r="O136" s="75">
        <f>Maj!D142</f>
        <v>0</v>
      </c>
      <c r="P136" s="75">
        <f>Czerwiec!D142</f>
        <v>0</v>
      </c>
      <c r="Q136" s="75">
        <f>Lipiec!D142</f>
        <v>0</v>
      </c>
      <c r="R136" s="75">
        <f>Sierpień!D142</f>
        <v>0</v>
      </c>
      <c r="S136" s="75">
        <f>Wrzesień!D142</f>
        <v>0</v>
      </c>
      <c r="T136" s="75">
        <f>Październik!D142</f>
        <v>0</v>
      </c>
      <c r="U136" s="75">
        <f>Listopad!D142</f>
        <v>0</v>
      </c>
      <c r="V136" s="75">
        <f>Grudzień!D142</f>
        <v>0</v>
      </c>
    </row>
    <row r="137" spans="2:22" s="44" customFormat="1" ht="16" outlineLevel="1" x14ac:dyDescent="0.2">
      <c r="B137" s="45" t="str">
        <f>'Wzorzec kategorii'!B99</f>
        <v>Dodatki</v>
      </c>
      <c r="C137" s="81">
        <f>Styczeń!C143+Luty!C143+Marzec!C143+Kwiecień!C143+Maj!C143+Czerwiec!C143+Lipiec!C143+Sierpień!C143+Wrzesień!C143+Październik!C143+Listopad!C143+Grudzień!C143</f>
        <v>0</v>
      </c>
      <c r="D137" s="81">
        <f t="shared" si="23"/>
        <v>0</v>
      </c>
      <c r="E137" s="80">
        <f t="shared" si="24"/>
        <v>0</v>
      </c>
      <c r="F137" s="48" t="str">
        <f t="shared" si="22"/>
        <v/>
      </c>
      <c r="G137" s="54"/>
      <c r="I137" s="45" t="str">
        <f>'Wzorzec kategorii'!B99</f>
        <v>Dodatki</v>
      </c>
      <c r="J137" s="107">
        <f t="shared" ca="1" si="16"/>
        <v>0</v>
      </c>
      <c r="K137" s="75">
        <f>Styczeń!D143</f>
        <v>0</v>
      </c>
      <c r="L137" s="75">
        <f>Luty!D143</f>
        <v>0</v>
      </c>
      <c r="M137" s="75">
        <f>Marzec!D143</f>
        <v>0</v>
      </c>
      <c r="N137" s="75">
        <f>Kwiecień!D143</f>
        <v>0</v>
      </c>
      <c r="O137" s="75">
        <f>Maj!D143</f>
        <v>0</v>
      </c>
      <c r="P137" s="75">
        <f>Czerwiec!D143</f>
        <v>0</v>
      </c>
      <c r="Q137" s="75">
        <f>Lipiec!D143</f>
        <v>0</v>
      </c>
      <c r="R137" s="75">
        <f>Sierpień!D143</f>
        <v>0</v>
      </c>
      <c r="S137" s="75">
        <f>Wrzesień!D143</f>
        <v>0</v>
      </c>
      <c r="T137" s="75">
        <f>Październik!D143</f>
        <v>0</v>
      </c>
      <c r="U137" s="75">
        <f>Listopad!D143</f>
        <v>0</v>
      </c>
      <c r="V137" s="75">
        <f>Grudzień!D143</f>
        <v>0</v>
      </c>
    </row>
    <row r="138" spans="2:22" s="44" customFormat="1" ht="16" outlineLevel="1" x14ac:dyDescent="0.2">
      <c r="B138" s="45" t="str">
        <f>'Wzorzec kategorii'!B100</f>
        <v>Inne</v>
      </c>
      <c r="C138" s="81">
        <f>Styczeń!C144+Luty!C144+Marzec!C144+Kwiecień!C144+Maj!C144+Czerwiec!C144+Lipiec!C144+Sierpień!C144+Wrzesień!C144+Październik!C144+Listopad!C144+Grudzień!C144</f>
        <v>0</v>
      </c>
      <c r="D138" s="81">
        <f t="shared" si="23"/>
        <v>0</v>
      </c>
      <c r="E138" s="80">
        <f t="shared" si="24"/>
        <v>0</v>
      </c>
      <c r="F138" s="48" t="str">
        <f t="shared" si="22"/>
        <v/>
      </c>
      <c r="G138" s="54"/>
      <c r="I138" s="45" t="str">
        <f>'Wzorzec kategorii'!B100</f>
        <v>Inne</v>
      </c>
      <c r="J138" s="107">
        <f t="shared" ca="1" si="16"/>
        <v>0</v>
      </c>
      <c r="K138" s="75">
        <f>Styczeń!D144</f>
        <v>0</v>
      </c>
      <c r="L138" s="75">
        <f>Luty!D144</f>
        <v>0</v>
      </c>
      <c r="M138" s="75">
        <f>Marzec!D144</f>
        <v>0</v>
      </c>
      <c r="N138" s="75">
        <f>Kwiecień!D144</f>
        <v>0</v>
      </c>
      <c r="O138" s="75">
        <f>Maj!D144</f>
        <v>0</v>
      </c>
      <c r="P138" s="75">
        <f>Czerwiec!D144</f>
        <v>0</v>
      </c>
      <c r="Q138" s="75">
        <f>Lipiec!D144</f>
        <v>0</v>
      </c>
      <c r="R138" s="75">
        <f>Sierpień!D144</f>
        <v>0</v>
      </c>
      <c r="S138" s="75">
        <f>Wrzesień!D144</f>
        <v>0</v>
      </c>
      <c r="T138" s="75">
        <f>Październik!D144</f>
        <v>0</v>
      </c>
      <c r="U138" s="75">
        <f>Listopad!D144</f>
        <v>0</v>
      </c>
      <c r="V138" s="75">
        <f>Grudzień!D144</f>
        <v>0</v>
      </c>
    </row>
    <row r="139" spans="2:22" s="44" customFormat="1" ht="16" outlineLevel="1" x14ac:dyDescent="0.2">
      <c r="B139" s="58" t="str">
        <f>'Wzorzec kategorii'!B101</f>
        <v>.</v>
      </c>
      <c r="C139" s="81">
        <f>Styczeń!C145+Luty!C145+Marzec!C145+Kwiecień!C145+Maj!C145+Czerwiec!C145+Lipiec!C145+Sierpień!C145+Wrzesień!C145+Październik!C145+Listopad!C145+Grudzień!C145</f>
        <v>0</v>
      </c>
      <c r="D139" s="81">
        <f t="shared" si="23"/>
        <v>0</v>
      </c>
      <c r="E139" s="80">
        <f t="shared" si="24"/>
        <v>0</v>
      </c>
      <c r="F139" s="50" t="str">
        <f t="shared" si="22"/>
        <v/>
      </c>
      <c r="G139" s="55"/>
      <c r="I139" s="45" t="str">
        <f>'Wzorzec kategorii'!B101</f>
        <v>.</v>
      </c>
      <c r="J139" s="107">
        <f t="shared" ca="1" si="16"/>
        <v>0</v>
      </c>
      <c r="K139" s="75">
        <f>Styczeń!D145</f>
        <v>0</v>
      </c>
      <c r="L139" s="75">
        <f>Luty!D145</f>
        <v>0</v>
      </c>
      <c r="M139" s="75">
        <f>Marzec!D145</f>
        <v>0</v>
      </c>
      <c r="N139" s="75">
        <f>Kwiecień!D145</f>
        <v>0</v>
      </c>
      <c r="O139" s="75">
        <f>Maj!D145</f>
        <v>0</v>
      </c>
      <c r="P139" s="75">
        <f>Czerwiec!D145</f>
        <v>0</v>
      </c>
      <c r="Q139" s="75">
        <f>Lipiec!D145</f>
        <v>0</v>
      </c>
      <c r="R139" s="75">
        <f>Sierpień!D145</f>
        <v>0</v>
      </c>
      <c r="S139" s="75">
        <f>Wrzesień!D145</f>
        <v>0</v>
      </c>
      <c r="T139" s="75">
        <f>Październik!D145</f>
        <v>0</v>
      </c>
      <c r="U139" s="75">
        <f>Listopad!D145</f>
        <v>0</v>
      </c>
      <c r="V139" s="75">
        <f>Grudzień!D145</f>
        <v>0</v>
      </c>
    </row>
    <row r="140" spans="2:22" s="44" customFormat="1" ht="16" outlineLevel="1" x14ac:dyDescent="0.2">
      <c r="B140" s="58" t="str">
        <f>'Wzorzec kategorii'!B102</f>
        <v>.</v>
      </c>
      <c r="C140" s="81">
        <f>Styczeń!C146+Luty!C146+Marzec!C146+Kwiecień!C146+Maj!C146+Czerwiec!C146+Lipiec!C146+Sierpień!C146+Wrzesień!C146+Październik!C146+Listopad!C146+Grudzień!C146</f>
        <v>0</v>
      </c>
      <c r="D140" s="81">
        <f t="shared" si="23"/>
        <v>0</v>
      </c>
      <c r="E140" s="80">
        <f t="shared" si="24"/>
        <v>0</v>
      </c>
      <c r="F140" s="50" t="str">
        <f t="shared" si="22"/>
        <v/>
      </c>
      <c r="G140" s="55"/>
      <c r="I140" s="45" t="str">
        <f>'Wzorzec kategorii'!B102</f>
        <v>.</v>
      </c>
      <c r="J140" s="107">
        <f t="shared" ca="1" si="16"/>
        <v>0</v>
      </c>
      <c r="K140" s="75">
        <f>Styczeń!D146</f>
        <v>0</v>
      </c>
      <c r="L140" s="75">
        <f>Luty!D146</f>
        <v>0</v>
      </c>
      <c r="M140" s="75">
        <f>Marzec!D146</f>
        <v>0</v>
      </c>
      <c r="N140" s="75">
        <f>Kwiecień!D146</f>
        <v>0</v>
      </c>
      <c r="O140" s="75">
        <f>Maj!D146</f>
        <v>0</v>
      </c>
      <c r="P140" s="75">
        <f>Czerwiec!D146</f>
        <v>0</v>
      </c>
      <c r="Q140" s="75">
        <f>Lipiec!D146</f>
        <v>0</v>
      </c>
      <c r="R140" s="75">
        <f>Sierpień!D146</f>
        <v>0</v>
      </c>
      <c r="S140" s="75">
        <f>Wrzesień!D146</f>
        <v>0</v>
      </c>
      <c r="T140" s="75">
        <f>Październik!D146</f>
        <v>0</v>
      </c>
      <c r="U140" s="75">
        <f>Listopad!D146</f>
        <v>0</v>
      </c>
      <c r="V140" s="75">
        <f>Grudzień!D146</f>
        <v>0</v>
      </c>
    </row>
    <row r="141" spans="2:22" s="44" customFormat="1" ht="16" outlineLevel="1" x14ac:dyDescent="0.2">
      <c r="B141" s="58" t="str">
        <f>'Wzorzec kategorii'!B103</f>
        <v>.</v>
      </c>
      <c r="C141" s="81">
        <f>Styczeń!C147+Luty!C147+Marzec!C147+Kwiecień!C147+Maj!C147+Czerwiec!C147+Lipiec!C147+Sierpień!C147+Wrzesień!C147+Październik!C147+Listopad!C147+Grudzień!C147</f>
        <v>0</v>
      </c>
      <c r="D141" s="81">
        <f t="shared" si="23"/>
        <v>0</v>
      </c>
      <c r="E141" s="80">
        <f t="shared" si="24"/>
        <v>0</v>
      </c>
      <c r="F141" s="50" t="str">
        <f t="shared" si="22"/>
        <v/>
      </c>
      <c r="G141" s="55"/>
      <c r="I141" s="45" t="str">
        <f>'Wzorzec kategorii'!B103</f>
        <v>.</v>
      </c>
      <c r="J141" s="107">
        <f t="shared" ca="1" si="16"/>
        <v>0</v>
      </c>
      <c r="K141" s="75">
        <f>Styczeń!D147</f>
        <v>0</v>
      </c>
      <c r="L141" s="75">
        <f>Luty!D147</f>
        <v>0</v>
      </c>
      <c r="M141" s="75">
        <f>Marzec!D147</f>
        <v>0</v>
      </c>
      <c r="N141" s="75">
        <f>Kwiecień!D147</f>
        <v>0</v>
      </c>
      <c r="O141" s="75">
        <f>Maj!D147</f>
        <v>0</v>
      </c>
      <c r="P141" s="75">
        <f>Czerwiec!D147</f>
        <v>0</v>
      </c>
      <c r="Q141" s="75">
        <f>Lipiec!D147</f>
        <v>0</v>
      </c>
      <c r="R141" s="75">
        <f>Sierpień!D147</f>
        <v>0</v>
      </c>
      <c r="S141" s="75">
        <f>Wrzesień!D147</f>
        <v>0</v>
      </c>
      <c r="T141" s="75">
        <f>Październik!D147</f>
        <v>0</v>
      </c>
      <c r="U141" s="75">
        <f>Listopad!D147</f>
        <v>0</v>
      </c>
      <c r="V141" s="75">
        <f>Grudzień!D147</f>
        <v>0</v>
      </c>
    </row>
    <row r="142" spans="2:22" s="44" customFormat="1" ht="16" outlineLevel="1" x14ac:dyDescent="0.2">
      <c r="B142" s="58" t="str">
        <f>'Wzorzec kategorii'!B104</f>
        <v>.</v>
      </c>
      <c r="C142" s="81">
        <f>Styczeń!C148+Luty!C148+Marzec!C148+Kwiecień!C148+Maj!C148+Czerwiec!C148+Lipiec!C148+Sierpień!C148+Wrzesień!C148+Październik!C148+Listopad!C148+Grudzień!C148</f>
        <v>0</v>
      </c>
      <c r="D142" s="81">
        <f t="shared" si="23"/>
        <v>0</v>
      </c>
      <c r="E142" s="80">
        <f t="shared" si="24"/>
        <v>0</v>
      </c>
      <c r="F142" s="50" t="str">
        <f t="shared" si="22"/>
        <v/>
      </c>
      <c r="G142" s="55"/>
      <c r="I142" s="45" t="str">
        <f>'Wzorzec kategorii'!B104</f>
        <v>.</v>
      </c>
      <c r="J142" s="107">
        <f t="shared" ca="1" si="16"/>
        <v>0</v>
      </c>
      <c r="K142" s="75">
        <f>Styczeń!D148</f>
        <v>0</v>
      </c>
      <c r="L142" s="75">
        <f>Luty!D148</f>
        <v>0</v>
      </c>
      <c r="M142" s="75">
        <f>Marzec!D148</f>
        <v>0</v>
      </c>
      <c r="N142" s="75">
        <f>Kwiecień!D148</f>
        <v>0</v>
      </c>
      <c r="O142" s="75">
        <f>Maj!D148</f>
        <v>0</v>
      </c>
      <c r="P142" s="75">
        <f>Czerwiec!D148</f>
        <v>0</v>
      </c>
      <c r="Q142" s="75">
        <f>Lipiec!D148</f>
        <v>0</v>
      </c>
      <c r="R142" s="75">
        <f>Sierpień!D148</f>
        <v>0</v>
      </c>
      <c r="S142" s="75">
        <f>Wrzesień!D148</f>
        <v>0</v>
      </c>
      <c r="T142" s="75">
        <f>Październik!D148</f>
        <v>0</v>
      </c>
      <c r="U142" s="75">
        <f>Listopad!D148</f>
        <v>0</v>
      </c>
      <c r="V142" s="75">
        <f>Grudzień!D148</f>
        <v>0</v>
      </c>
    </row>
    <row r="143" spans="2:22" s="44" customFormat="1" ht="16" outlineLevel="1" x14ac:dyDescent="0.2">
      <c r="B143" s="58" t="str">
        <f>'Wzorzec kategorii'!B105</f>
        <v>.</v>
      </c>
      <c r="C143" s="81">
        <f>Styczeń!C149+Luty!C149+Marzec!C149+Kwiecień!C149+Maj!C149+Czerwiec!C149+Lipiec!C149+Sierpień!C149+Wrzesień!C149+Październik!C149+Listopad!C149+Grudzień!C149</f>
        <v>0</v>
      </c>
      <c r="D143" s="81">
        <f t="shared" si="23"/>
        <v>0</v>
      </c>
      <c r="E143" s="80">
        <f t="shared" si="24"/>
        <v>0</v>
      </c>
      <c r="F143" s="50" t="str">
        <f t="shared" si="22"/>
        <v/>
      </c>
      <c r="G143" s="55"/>
      <c r="I143" s="45" t="str">
        <f>'Wzorzec kategorii'!B105</f>
        <v>.</v>
      </c>
      <c r="J143" s="107">
        <f t="shared" ca="1" si="16"/>
        <v>0</v>
      </c>
      <c r="K143" s="75">
        <f>Styczeń!D149</f>
        <v>0</v>
      </c>
      <c r="L143" s="75">
        <f>Luty!D149</f>
        <v>0</v>
      </c>
      <c r="M143" s="75">
        <f>Marzec!D149</f>
        <v>0</v>
      </c>
      <c r="N143" s="75">
        <f>Kwiecień!D149</f>
        <v>0</v>
      </c>
      <c r="O143" s="75">
        <f>Maj!D149</f>
        <v>0</v>
      </c>
      <c r="P143" s="75">
        <f>Czerwiec!D149</f>
        <v>0</v>
      </c>
      <c r="Q143" s="75">
        <f>Lipiec!D149</f>
        <v>0</v>
      </c>
      <c r="R143" s="75">
        <f>Sierpień!D149</f>
        <v>0</v>
      </c>
      <c r="S143" s="75">
        <f>Wrzesień!D149</f>
        <v>0</v>
      </c>
      <c r="T143" s="75">
        <f>Październik!D149</f>
        <v>0</v>
      </c>
      <c r="U143" s="75">
        <f>Listopad!D149</f>
        <v>0</v>
      </c>
      <c r="V143" s="75">
        <f>Grudzień!D149</f>
        <v>0</v>
      </c>
    </row>
    <row r="144" spans="2:22" s="44" customFormat="1" ht="16" outlineLevel="1" x14ac:dyDescent="0.2">
      <c r="B144" s="56" t="s">
        <v>30</v>
      </c>
      <c r="C144" s="75"/>
      <c r="D144" s="75"/>
      <c r="E144" s="75"/>
      <c r="I144" s="63" t="s">
        <v>30</v>
      </c>
      <c r="J144" s="108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</row>
    <row r="145" spans="2:22" s="44" customFormat="1" ht="16" x14ac:dyDescent="0.2">
      <c r="B145" s="41" t="str">
        <f>'Wzorzec kategorii'!B107</f>
        <v>Higiena</v>
      </c>
      <c r="C145" s="77">
        <f>Styczeń!C151+Luty!C151+Marzec!C151+Kwiecień!C151+Maj!C151+Czerwiec!C151+Lipiec!C151+Sierpień!C151+Wrzesień!C151+Październik!C151+Listopad!C151+Grudzień!C151</f>
        <v>0</v>
      </c>
      <c r="D145" s="78">
        <f>(SUM(K145:V145))</f>
        <v>0</v>
      </c>
      <c r="E145" s="77">
        <f>C145-D145</f>
        <v>0</v>
      </c>
      <c r="F145" s="43" t="str">
        <f t="shared" ref="F145:F155" si="25">IFERROR(D145/C145,"")</f>
        <v/>
      </c>
      <c r="G145" s="42"/>
      <c r="I145" s="62" t="str">
        <f>'Wzorzec kategorii'!B107</f>
        <v>Higiena</v>
      </c>
      <c r="J145" s="107">
        <f t="shared" ca="1" si="16"/>
        <v>0</v>
      </c>
      <c r="K145" s="77">
        <f>Styczeń!D151</f>
        <v>0</v>
      </c>
      <c r="L145" s="77">
        <f>Luty!D151</f>
        <v>0</v>
      </c>
      <c r="M145" s="77">
        <f>Marzec!D151</f>
        <v>0</v>
      </c>
      <c r="N145" s="77">
        <f>Kwiecień!D151</f>
        <v>0</v>
      </c>
      <c r="O145" s="77">
        <f>Maj!D151</f>
        <v>0</v>
      </c>
      <c r="P145" s="77">
        <f>Czerwiec!D151</f>
        <v>0</v>
      </c>
      <c r="Q145" s="77">
        <f>Lipiec!D151</f>
        <v>0</v>
      </c>
      <c r="R145" s="77">
        <f>Sierpień!D151</f>
        <v>0</v>
      </c>
      <c r="S145" s="77">
        <f>Wrzesień!D151</f>
        <v>0</v>
      </c>
      <c r="T145" s="77">
        <f>Październik!D151</f>
        <v>0</v>
      </c>
      <c r="U145" s="77">
        <f>Listopad!D151</f>
        <v>0</v>
      </c>
      <c r="V145" s="77">
        <f>Grudzień!D151</f>
        <v>0</v>
      </c>
    </row>
    <row r="146" spans="2:22" s="44" customFormat="1" ht="16" outlineLevel="1" x14ac:dyDescent="0.2">
      <c r="B146" s="45" t="str">
        <f>'Wzorzec kategorii'!B108</f>
        <v>Kosmetyki</v>
      </c>
      <c r="C146" s="81">
        <f>Styczeń!C152+Luty!C152+Marzec!C152+Kwiecień!C152+Maj!C152+Czerwiec!C152+Lipiec!C152+Sierpień!C152+Wrzesień!C152+Październik!C152+Listopad!C152+Grudzień!C152</f>
        <v>0</v>
      </c>
      <c r="D146" s="81">
        <f t="shared" ref="D146:D155" si="26">(SUM(K146:V146))</f>
        <v>0</v>
      </c>
      <c r="E146" s="80">
        <f t="shared" ref="E146:E155" si="27">C146-D146</f>
        <v>0</v>
      </c>
      <c r="F146" s="48" t="str">
        <f t="shared" si="25"/>
        <v/>
      </c>
      <c r="G146" s="54"/>
      <c r="I146" s="45" t="str">
        <f>'Wzorzec kategorii'!B108</f>
        <v>Kosmetyki</v>
      </c>
      <c r="J146" s="107">
        <f t="shared" ca="1" si="16"/>
        <v>0</v>
      </c>
      <c r="K146" s="75">
        <f>Styczeń!D152</f>
        <v>0</v>
      </c>
      <c r="L146" s="75">
        <f>Luty!D152</f>
        <v>0</v>
      </c>
      <c r="M146" s="75">
        <f>Marzec!D152</f>
        <v>0</v>
      </c>
      <c r="N146" s="75">
        <f>Kwiecień!D152</f>
        <v>0</v>
      </c>
      <c r="O146" s="75">
        <f>Maj!D152</f>
        <v>0</v>
      </c>
      <c r="P146" s="75">
        <f>Czerwiec!D152</f>
        <v>0</v>
      </c>
      <c r="Q146" s="75">
        <f>Lipiec!D152</f>
        <v>0</v>
      </c>
      <c r="R146" s="75">
        <f>Sierpień!D152</f>
        <v>0</v>
      </c>
      <c r="S146" s="75">
        <f>Wrzesień!D152</f>
        <v>0</v>
      </c>
      <c r="T146" s="75">
        <f>Październik!D152</f>
        <v>0</v>
      </c>
      <c r="U146" s="75">
        <f>Listopad!D152</f>
        <v>0</v>
      </c>
      <c r="V146" s="75">
        <f>Grudzień!D152</f>
        <v>0</v>
      </c>
    </row>
    <row r="147" spans="2:22" s="44" customFormat="1" ht="16" outlineLevel="1" x14ac:dyDescent="0.2">
      <c r="B147" s="45" t="str">
        <f>'Wzorzec kategorii'!B109</f>
        <v>Środki czystości (chemia)</v>
      </c>
      <c r="C147" s="81">
        <f>Styczeń!C153+Luty!C153+Marzec!C153+Kwiecień!C153+Maj!C153+Czerwiec!C153+Lipiec!C153+Sierpień!C153+Wrzesień!C153+Październik!C153+Listopad!C153+Grudzień!C153</f>
        <v>0</v>
      </c>
      <c r="D147" s="81">
        <f t="shared" si="26"/>
        <v>0</v>
      </c>
      <c r="E147" s="80">
        <f t="shared" si="27"/>
        <v>0</v>
      </c>
      <c r="F147" s="48" t="str">
        <f t="shared" si="25"/>
        <v/>
      </c>
      <c r="G147" s="54"/>
      <c r="I147" s="45" t="str">
        <f>'Wzorzec kategorii'!B109</f>
        <v>Środki czystości (chemia)</v>
      </c>
      <c r="J147" s="107">
        <f t="shared" ca="1" si="16"/>
        <v>0</v>
      </c>
      <c r="K147" s="75">
        <f>Styczeń!D153</f>
        <v>0</v>
      </c>
      <c r="L147" s="75">
        <f>Luty!D153</f>
        <v>0</v>
      </c>
      <c r="M147" s="75">
        <f>Marzec!D153</f>
        <v>0</v>
      </c>
      <c r="N147" s="75">
        <f>Kwiecień!D153</f>
        <v>0</v>
      </c>
      <c r="O147" s="75">
        <f>Maj!D153</f>
        <v>0</v>
      </c>
      <c r="P147" s="75">
        <f>Czerwiec!D153</f>
        <v>0</v>
      </c>
      <c r="Q147" s="75">
        <f>Lipiec!D153</f>
        <v>0</v>
      </c>
      <c r="R147" s="75">
        <f>Sierpień!D153</f>
        <v>0</v>
      </c>
      <c r="S147" s="75">
        <f>Wrzesień!D153</f>
        <v>0</v>
      </c>
      <c r="T147" s="75">
        <f>Październik!D153</f>
        <v>0</v>
      </c>
      <c r="U147" s="75">
        <f>Listopad!D153</f>
        <v>0</v>
      </c>
      <c r="V147" s="75">
        <f>Grudzień!D153</f>
        <v>0</v>
      </c>
    </row>
    <row r="148" spans="2:22" s="44" customFormat="1" ht="16" outlineLevel="1" x14ac:dyDescent="0.2">
      <c r="B148" s="45" t="str">
        <f>'Wzorzec kategorii'!B110</f>
        <v>Fryzjer</v>
      </c>
      <c r="C148" s="81">
        <f>Styczeń!C154+Luty!C154+Marzec!C154+Kwiecień!C154+Maj!C154+Czerwiec!C154+Lipiec!C154+Sierpień!C154+Wrzesień!C154+Październik!C154+Listopad!C154+Grudzień!C154</f>
        <v>0</v>
      </c>
      <c r="D148" s="81">
        <f t="shared" si="26"/>
        <v>0</v>
      </c>
      <c r="E148" s="80">
        <f t="shared" si="27"/>
        <v>0</v>
      </c>
      <c r="F148" s="48" t="str">
        <f t="shared" si="25"/>
        <v/>
      </c>
      <c r="G148" s="54"/>
      <c r="I148" s="45" t="str">
        <f>'Wzorzec kategorii'!B110</f>
        <v>Fryzjer</v>
      </c>
      <c r="J148" s="107">
        <f t="shared" ca="1" si="16"/>
        <v>0</v>
      </c>
      <c r="K148" s="75">
        <f>Styczeń!D154</f>
        <v>0</v>
      </c>
      <c r="L148" s="75">
        <f>Luty!D154</f>
        <v>0</v>
      </c>
      <c r="M148" s="75">
        <f>Marzec!D154</f>
        <v>0</v>
      </c>
      <c r="N148" s="75">
        <f>Kwiecień!D154</f>
        <v>0</v>
      </c>
      <c r="O148" s="75">
        <f>Maj!D154</f>
        <v>0</v>
      </c>
      <c r="P148" s="75">
        <f>Czerwiec!D154</f>
        <v>0</v>
      </c>
      <c r="Q148" s="75">
        <f>Lipiec!D154</f>
        <v>0</v>
      </c>
      <c r="R148" s="75">
        <f>Sierpień!D154</f>
        <v>0</v>
      </c>
      <c r="S148" s="75">
        <f>Wrzesień!D154</f>
        <v>0</v>
      </c>
      <c r="T148" s="75">
        <f>Październik!D154</f>
        <v>0</v>
      </c>
      <c r="U148" s="75">
        <f>Listopad!D154</f>
        <v>0</v>
      </c>
      <c r="V148" s="75">
        <f>Grudzień!D154</f>
        <v>0</v>
      </c>
    </row>
    <row r="149" spans="2:22" s="44" customFormat="1" ht="16" outlineLevel="1" x14ac:dyDescent="0.2">
      <c r="B149" s="45" t="str">
        <f>'Wzorzec kategorii'!B111</f>
        <v>Kosmetyczka</v>
      </c>
      <c r="C149" s="81">
        <f>Styczeń!C155+Luty!C155+Marzec!C155+Kwiecień!C155+Maj!C155+Czerwiec!C155+Lipiec!C155+Sierpień!C155+Wrzesień!C155+Październik!C155+Listopad!C155+Grudzień!C155</f>
        <v>0</v>
      </c>
      <c r="D149" s="81">
        <f t="shared" si="26"/>
        <v>0</v>
      </c>
      <c r="E149" s="80">
        <f t="shared" si="27"/>
        <v>0</v>
      </c>
      <c r="F149" s="48" t="str">
        <f t="shared" si="25"/>
        <v/>
      </c>
      <c r="G149" s="54"/>
      <c r="I149" s="45" t="str">
        <f>'Wzorzec kategorii'!B111</f>
        <v>Kosmetyczka</v>
      </c>
      <c r="J149" s="107">
        <f t="shared" ca="1" si="16"/>
        <v>0</v>
      </c>
      <c r="K149" s="75">
        <f>Styczeń!D155</f>
        <v>0</v>
      </c>
      <c r="L149" s="75">
        <f>Luty!D155</f>
        <v>0</v>
      </c>
      <c r="M149" s="75">
        <f>Marzec!D155</f>
        <v>0</v>
      </c>
      <c r="N149" s="75">
        <f>Kwiecień!D155</f>
        <v>0</v>
      </c>
      <c r="O149" s="75">
        <f>Maj!D155</f>
        <v>0</v>
      </c>
      <c r="P149" s="75">
        <f>Czerwiec!D155</f>
        <v>0</v>
      </c>
      <c r="Q149" s="75">
        <f>Lipiec!D155</f>
        <v>0</v>
      </c>
      <c r="R149" s="75">
        <f>Sierpień!D155</f>
        <v>0</v>
      </c>
      <c r="S149" s="75">
        <f>Wrzesień!D155</f>
        <v>0</v>
      </c>
      <c r="T149" s="75">
        <f>Październik!D155</f>
        <v>0</v>
      </c>
      <c r="U149" s="75">
        <f>Listopad!D155</f>
        <v>0</v>
      </c>
      <c r="V149" s="75">
        <f>Grudzień!D155</f>
        <v>0</v>
      </c>
    </row>
    <row r="150" spans="2:22" s="44" customFormat="1" ht="16" outlineLevel="1" x14ac:dyDescent="0.2">
      <c r="B150" s="45" t="str">
        <f>'Wzorzec kategorii'!B112</f>
        <v>Inne</v>
      </c>
      <c r="C150" s="81">
        <f>Styczeń!C156+Luty!C156+Marzec!C156+Kwiecień!C156+Maj!C156+Czerwiec!C156+Lipiec!C156+Sierpień!C156+Wrzesień!C156+Październik!C156+Listopad!C156+Grudzień!C156</f>
        <v>0</v>
      </c>
      <c r="D150" s="81">
        <f t="shared" si="26"/>
        <v>0</v>
      </c>
      <c r="E150" s="80">
        <f t="shared" si="27"/>
        <v>0</v>
      </c>
      <c r="F150" s="48" t="str">
        <f t="shared" si="25"/>
        <v/>
      </c>
      <c r="G150" s="54"/>
      <c r="I150" s="45" t="str">
        <f>'Wzorzec kategorii'!B112</f>
        <v>Inne</v>
      </c>
      <c r="J150" s="107">
        <f t="shared" ca="1" si="16"/>
        <v>0</v>
      </c>
      <c r="K150" s="75">
        <f>Styczeń!D156</f>
        <v>0</v>
      </c>
      <c r="L150" s="75">
        <f>Luty!D156</f>
        <v>0</v>
      </c>
      <c r="M150" s="75">
        <f>Marzec!D156</f>
        <v>0</v>
      </c>
      <c r="N150" s="75">
        <f>Kwiecień!D156</f>
        <v>0</v>
      </c>
      <c r="O150" s="75">
        <f>Maj!D156</f>
        <v>0</v>
      </c>
      <c r="P150" s="75">
        <f>Czerwiec!D156</f>
        <v>0</v>
      </c>
      <c r="Q150" s="75">
        <f>Lipiec!D156</f>
        <v>0</v>
      </c>
      <c r="R150" s="75">
        <f>Sierpień!D156</f>
        <v>0</v>
      </c>
      <c r="S150" s="75">
        <f>Wrzesień!D156</f>
        <v>0</v>
      </c>
      <c r="T150" s="75">
        <f>Październik!D156</f>
        <v>0</v>
      </c>
      <c r="U150" s="75">
        <f>Listopad!D156</f>
        <v>0</v>
      </c>
      <c r="V150" s="75">
        <f>Grudzień!D156</f>
        <v>0</v>
      </c>
    </row>
    <row r="151" spans="2:22" s="44" customFormat="1" ht="16" outlineLevel="1" x14ac:dyDescent="0.2">
      <c r="B151" s="45" t="str">
        <f>'Wzorzec kategorii'!B113</f>
        <v>.</v>
      </c>
      <c r="C151" s="81">
        <f>Styczeń!C157+Luty!C157+Marzec!C157+Kwiecień!C157+Maj!C157+Czerwiec!C157+Lipiec!C157+Sierpień!C157+Wrzesień!C157+Październik!C157+Listopad!C157+Grudzień!C157</f>
        <v>0</v>
      </c>
      <c r="D151" s="81">
        <f t="shared" si="26"/>
        <v>0</v>
      </c>
      <c r="E151" s="80">
        <f t="shared" si="27"/>
        <v>0</v>
      </c>
      <c r="F151" s="50" t="str">
        <f t="shared" si="25"/>
        <v/>
      </c>
      <c r="G151" s="55"/>
      <c r="I151" s="45" t="str">
        <f>'Wzorzec kategorii'!B113</f>
        <v>.</v>
      </c>
      <c r="J151" s="107">
        <f t="shared" ca="1" si="16"/>
        <v>0</v>
      </c>
      <c r="K151" s="75">
        <f>Styczeń!D157</f>
        <v>0</v>
      </c>
      <c r="L151" s="75">
        <f>Luty!D157</f>
        <v>0</v>
      </c>
      <c r="M151" s="75">
        <f>Marzec!D157</f>
        <v>0</v>
      </c>
      <c r="N151" s="75">
        <f>Kwiecień!D157</f>
        <v>0</v>
      </c>
      <c r="O151" s="75">
        <f>Maj!D157</f>
        <v>0</v>
      </c>
      <c r="P151" s="75">
        <f>Czerwiec!D157</f>
        <v>0</v>
      </c>
      <c r="Q151" s="75">
        <f>Lipiec!D157</f>
        <v>0</v>
      </c>
      <c r="R151" s="75">
        <f>Sierpień!D157</f>
        <v>0</v>
      </c>
      <c r="S151" s="75">
        <f>Wrzesień!D157</f>
        <v>0</v>
      </c>
      <c r="T151" s="75">
        <f>Październik!D157</f>
        <v>0</v>
      </c>
      <c r="U151" s="75">
        <f>Listopad!D157</f>
        <v>0</v>
      </c>
      <c r="V151" s="75">
        <f>Grudzień!D157</f>
        <v>0</v>
      </c>
    </row>
    <row r="152" spans="2:22" s="44" customFormat="1" ht="16" outlineLevel="1" x14ac:dyDescent="0.2">
      <c r="B152" s="45" t="str">
        <f>'Wzorzec kategorii'!B114</f>
        <v>.</v>
      </c>
      <c r="C152" s="81">
        <f>Styczeń!C158+Luty!C158+Marzec!C158+Kwiecień!C158+Maj!C158+Czerwiec!C158+Lipiec!C158+Sierpień!C158+Wrzesień!C158+Październik!C158+Listopad!C158+Grudzień!C158</f>
        <v>0</v>
      </c>
      <c r="D152" s="81">
        <f t="shared" si="26"/>
        <v>0</v>
      </c>
      <c r="E152" s="80">
        <f t="shared" si="27"/>
        <v>0</v>
      </c>
      <c r="F152" s="50" t="str">
        <f t="shared" si="25"/>
        <v/>
      </c>
      <c r="G152" s="55"/>
      <c r="I152" s="45" t="str">
        <f>'Wzorzec kategorii'!B114</f>
        <v>.</v>
      </c>
      <c r="J152" s="107">
        <f t="shared" ca="1" si="16"/>
        <v>0</v>
      </c>
      <c r="K152" s="75">
        <f>Styczeń!D158</f>
        <v>0</v>
      </c>
      <c r="L152" s="75">
        <f>Luty!D158</f>
        <v>0</v>
      </c>
      <c r="M152" s="75">
        <f>Marzec!D158</f>
        <v>0</v>
      </c>
      <c r="N152" s="75">
        <f>Kwiecień!D158</f>
        <v>0</v>
      </c>
      <c r="O152" s="75">
        <f>Maj!D158</f>
        <v>0</v>
      </c>
      <c r="P152" s="75">
        <f>Czerwiec!D158</f>
        <v>0</v>
      </c>
      <c r="Q152" s="75">
        <f>Lipiec!D158</f>
        <v>0</v>
      </c>
      <c r="R152" s="75">
        <f>Sierpień!D158</f>
        <v>0</v>
      </c>
      <c r="S152" s="75">
        <f>Wrzesień!D158</f>
        <v>0</v>
      </c>
      <c r="T152" s="75">
        <f>Październik!D158</f>
        <v>0</v>
      </c>
      <c r="U152" s="75">
        <f>Listopad!D158</f>
        <v>0</v>
      </c>
      <c r="V152" s="75">
        <f>Grudzień!D158</f>
        <v>0</v>
      </c>
    </row>
    <row r="153" spans="2:22" s="44" customFormat="1" ht="16" outlineLevel="1" x14ac:dyDescent="0.2">
      <c r="B153" s="45" t="str">
        <f>'Wzorzec kategorii'!B115</f>
        <v>.</v>
      </c>
      <c r="C153" s="81">
        <f>Styczeń!C159+Luty!C159+Marzec!C159+Kwiecień!C159+Maj!C159+Czerwiec!C159+Lipiec!C159+Sierpień!C159+Wrzesień!C159+Październik!C159+Listopad!C159+Grudzień!C159</f>
        <v>0</v>
      </c>
      <c r="D153" s="81">
        <f t="shared" si="26"/>
        <v>0</v>
      </c>
      <c r="E153" s="80">
        <f t="shared" si="27"/>
        <v>0</v>
      </c>
      <c r="F153" s="50" t="str">
        <f t="shared" si="25"/>
        <v/>
      </c>
      <c r="G153" s="55"/>
      <c r="I153" s="45" t="str">
        <f>'Wzorzec kategorii'!B115</f>
        <v>.</v>
      </c>
      <c r="J153" s="107">
        <f t="shared" ca="1" si="16"/>
        <v>0</v>
      </c>
      <c r="K153" s="75">
        <f>Styczeń!D159</f>
        <v>0</v>
      </c>
      <c r="L153" s="75">
        <f>Luty!D159</f>
        <v>0</v>
      </c>
      <c r="M153" s="75">
        <f>Marzec!D159</f>
        <v>0</v>
      </c>
      <c r="N153" s="75">
        <f>Kwiecień!D159</f>
        <v>0</v>
      </c>
      <c r="O153" s="75">
        <f>Maj!D159</f>
        <v>0</v>
      </c>
      <c r="P153" s="75">
        <f>Czerwiec!D159</f>
        <v>0</v>
      </c>
      <c r="Q153" s="75">
        <f>Lipiec!D159</f>
        <v>0</v>
      </c>
      <c r="R153" s="75">
        <f>Sierpień!D159</f>
        <v>0</v>
      </c>
      <c r="S153" s="75">
        <f>Wrzesień!D159</f>
        <v>0</v>
      </c>
      <c r="T153" s="75">
        <f>Październik!D159</f>
        <v>0</v>
      </c>
      <c r="U153" s="75">
        <f>Listopad!D159</f>
        <v>0</v>
      </c>
      <c r="V153" s="75">
        <f>Grudzień!D159</f>
        <v>0</v>
      </c>
    </row>
    <row r="154" spans="2:22" s="44" customFormat="1" ht="16" outlineLevel="1" x14ac:dyDescent="0.2">
      <c r="B154" s="45" t="str">
        <f>'Wzorzec kategorii'!B116</f>
        <v>.</v>
      </c>
      <c r="C154" s="81">
        <f>Styczeń!C160+Luty!C160+Marzec!C160+Kwiecień!C160+Maj!C160+Czerwiec!C160+Lipiec!C160+Sierpień!C160+Wrzesień!C160+Październik!C160+Listopad!C160+Grudzień!C160</f>
        <v>0</v>
      </c>
      <c r="D154" s="81">
        <f t="shared" si="26"/>
        <v>0</v>
      </c>
      <c r="E154" s="80">
        <f t="shared" si="27"/>
        <v>0</v>
      </c>
      <c r="F154" s="50" t="str">
        <f t="shared" si="25"/>
        <v/>
      </c>
      <c r="G154" s="55"/>
      <c r="I154" s="45" t="str">
        <f>'Wzorzec kategorii'!B116</f>
        <v>.</v>
      </c>
      <c r="J154" s="107">
        <f t="shared" ca="1" si="16"/>
        <v>0</v>
      </c>
      <c r="K154" s="75">
        <f>Styczeń!D160</f>
        <v>0</v>
      </c>
      <c r="L154" s="75">
        <f>Luty!D160</f>
        <v>0</v>
      </c>
      <c r="M154" s="75">
        <f>Marzec!D160</f>
        <v>0</v>
      </c>
      <c r="N154" s="75">
        <f>Kwiecień!D160</f>
        <v>0</v>
      </c>
      <c r="O154" s="75">
        <f>Maj!D160</f>
        <v>0</v>
      </c>
      <c r="P154" s="75">
        <f>Czerwiec!D160</f>
        <v>0</v>
      </c>
      <c r="Q154" s="75">
        <f>Lipiec!D160</f>
        <v>0</v>
      </c>
      <c r="R154" s="75">
        <f>Sierpień!D160</f>
        <v>0</v>
      </c>
      <c r="S154" s="75">
        <f>Wrzesień!D160</f>
        <v>0</v>
      </c>
      <c r="T154" s="75">
        <f>Październik!D160</f>
        <v>0</v>
      </c>
      <c r="U154" s="75">
        <f>Listopad!D160</f>
        <v>0</v>
      </c>
      <c r="V154" s="75">
        <f>Grudzień!D160</f>
        <v>0</v>
      </c>
    </row>
    <row r="155" spans="2:22" s="44" customFormat="1" ht="16" outlineLevel="1" x14ac:dyDescent="0.2">
      <c r="B155" s="45" t="str">
        <f>'Wzorzec kategorii'!B117</f>
        <v>.</v>
      </c>
      <c r="C155" s="81">
        <f>Styczeń!C161+Luty!C161+Marzec!C161+Kwiecień!C161+Maj!C161+Czerwiec!C161+Lipiec!C161+Sierpień!C161+Wrzesień!C161+Październik!C161+Listopad!C161+Grudzień!C161</f>
        <v>0</v>
      </c>
      <c r="D155" s="81">
        <f t="shared" si="26"/>
        <v>0</v>
      </c>
      <c r="E155" s="80">
        <f t="shared" si="27"/>
        <v>0</v>
      </c>
      <c r="F155" s="50" t="str">
        <f t="shared" si="25"/>
        <v/>
      </c>
      <c r="G155" s="55"/>
      <c r="I155" s="45" t="str">
        <f>'Wzorzec kategorii'!B117</f>
        <v>.</v>
      </c>
      <c r="J155" s="107">
        <f t="shared" ca="1" si="16"/>
        <v>0</v>
      </c>
      <c r="K155" s="75">
        <f>Styczeń!D161</f>
        <v>0</v>
      </c>
      <c r="L155" s="75">
        <f>Luty!D161</f>
        <v>0</v>
      </c>
      <c r="M155" s="75">
        <f>Marzec!D161</f>
        <v>0</v>
      </c>
      <c r="N155" s="75">
        <f>Kwiecień!D161</f>
        <v>0</v>
      </c>
      <c r="O155" s="75">
        <f>Maj!D161</f>
        <v>0</v>
      </c>
      <c r="P155" s="75">
        <f>Czerwiec!D161</f>
        <v>0</v>
      </c>
      <c r="Q155" s="75">
        <f>Lipiec!D161</f>
        <v>0</v>
      </c>
      <c r="R155" s="75">
        <f>Sierpień!D161</f>
        <v>0</v>
      </c>
      <c r="S155" s="75">
        <f>Wrzesień!D161</f>
        <v>0</v>
      </c>
      <c r="T155" s="75">
        <f>Październik!D161</f>
        <v>0</v>
      </c>
      <c r="U155" s="75">
        <f>Listopad!D161</f>
        <v>0</v>
      </c>
      <c r="V155" s="75">
        <f>Grudzień!D161</f>
        <v>0</v>
      </c>
    </row>
    <row r="156" spans="2:22" s="44" customFormat="1" ht="16" outlineLevel="1" x14ac:dyDescent="0.2">
      <c r="B156" s="56" t="s">
        <v>30</v>
      </c>
      <c r="C156" s="75"/>
      <c r="D156" s="75"/>
      <c r="E156" s="75"/>
      <c r="I156" s="63" t="s">
        <v>30</v>
      </c>
      <c r="J156" s="108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</row>
    <row r="157" spans="2:22" s="44" customFormat="1" ht="16" x14ac:dyDescent="0.2">
      <c r="B157" s="41" t="str">
        <f>'Wzorzec kategorii'!B119</f>
        <v>Dzieci</v>
      </c>
      <c r="C157" s="77">
        <f>Styczeń!C163+Luty!C163+Marzec!C163+Kwiecień!C163+Maj!C163+Czerwiec!C163+Lipiec!C163+Sierpień!C163+Wrzesień!C163+Październik!C163+Listopad!C163+Grudzień!C163</f>
        <v>0</v>
      </c>
      <c r="D157" s="78">
        <f>(SUM(K157:V157))</f>
        <v>0</v>
      </c>
      <c r="E157" s="77">
        <f>C157-D157</f>
        <v>0</v>
      </c>
      <c r="F157" s="43" t="str">
        <f>IFERROR(D157/C157,"")</f>
        <v/>
      </c>
      <c r="G157" s="42"/>
      <c r="I157" s="62" t="str">
        <f>'Wzorzec kategorii'!B119</f>
        <v>Dzieci</v>
      </c>
      <c r="J157" s="107">
        <f t="shared" ca="1" si="16"/>
        <v>0</v>
      </c>
      <c r="K157" s="77">
        <f>Styczeń!D163</f>
        <v>0</v>
      </c>
      <c r="L157" s="77">
        <f>Luty!D163</f>
        <v>0</v>
      </c>
      <c r="M157" s="77">
        <f>Marzec!D163</f>
        <v>0</v>
      </c>
      <c r="N157" s="77">
        <f>Kwiecień!D163</f>
        <v>0</v>
      </c>
      <c r="O157" s="77">
        <f>Maj!D163</f>
        <v>0</v>
      </c>
      <c r="P157" s="77">
        <f>Czerwiec!D163</f>
        <v>0</v>
      </c>
      <c r="Q157" s="77">
        <f>Lipiec!D163</f>
        <v>0</v>
      </c>
      <c r="R157" s="77">
        <f>Sierpień!D163</f>
        <v>0</v>
      </c>
      <c r="S157" s="77">
        <f>Wrzesień!D163</f>
        <v>0</v>
      </c>
      <c r="T157" s="77">
        <f>Październik!D163</f>
        <v>0</v>
      </c>
      <c r="U157" s="77">
        <f>Listopad!D163</f>
        <v>0</v>
      </c>
      <c r="V157" s="77">
        <f>Grudzień!D163</f>
        <v>0</v>
      </c>
    </row>
    <row r="158" spans="2:22" s="44" customFormat="1" ht="16" outlineLevel="1" x14ac:dyDescent="0.2">
      <c r="B158" s="45" t="str">
        <f>'Wzorzec kategorii'!B120</f>
        <v>Artykuły szkolne</v>
      </c>
      <c r="C158" s="81">
        <f>Styczeń!C164+Luty!C164+Marzec!C164+Kwiecień!C164+Maj!C164+Czerwiec!C164+Lipiec!C164+Sierpień!C164+Wrzesień!C164+Październik!C164+Listopad!C164+Grudzień!C164</f>
        <v>0</v>
      </c>
      <c r="D158" s="81">
        <f t="shared" ref="D158:D167" si="28">(SUM(K158:V158))</f>
        <v>0</v>
      </c>
      <c r="E158" s="80">
        <f t="shared" ref="E158:E167" si="29">C158-D158</f>
        <v>0</v>
      </c>
      <c r="F158" s="48" t="str">
        <f t="shared" ref="F158:F167" si="30">IFERROR(D158/C158,"")</f>
        <v/>
      </c>
      <c r="G158" s="54"/>
      <c r="I158" s="45" t="str">
        <f>'Wzorzec kategorii'!B120</f>
        <v>Artykuły szkolne</v>
      </c>
      <c r="J158" s="107">
        <f t="shared" ca="1" si="16"/>
        <v>0</v>
      </c>
      <c r="K158" s="75">
        <f>Styczeń!D164</f>
        <v>0</v>
      </c>
      <c r="L158" s="75">
        <f>Luty!D164</f>
        <v>0</v>
      </c>
      <c r="M158" s="75">
        <f>Marzec!D164</f>
        <v>0</v>
      </c>
      <c r="N158" s="75">
        <f>Kwiecień!D164</f>
        <v>0</v>
      </c>
      <c r="O158" s="75">
        <f>Maj!D164</f>
        <v>0</v>
      </c>
      <c r="P158" s="75">
        <f>Czerwiec!D164</f>
        <v>0</v>
      </c>
      <c r="Q158" s="75">
        <f>Lipiec!D164</f>
        <v>0</v>
      </c>
      <c r="R158" s="75">
        <f>Sierpień!D164</f>
        <v>0</v>
      </c>
      <c r="S158" s="75">
        <f>Wrzesień!D164</f>
        <v>0</v>
      </c>
      <c r="T158" s="75">
        <f>Październik!D164</f>
        <v>0</v>
      </c>
      <c r="U158" s="75">
        <f>Listopad!D164</f>
        <v>0</v>
      </c>
      <c r="V158" s="75">
        <f>Grudzień!D164</f>
        <v>0</v>
      </c>
    </row>
    <row r="159" spans="2:22" s="44" customFormat="1" ht="16" outlineLevel="1" x14ac:dyDescent="0.2">
      <c r="B159" s="45" t="str">
        <f>'Wzorzec kategorii'!B121</f>
        <v>Dodatkowe zajęcia</v>
      </c>
      <c r="C159" s="81">
        <f>Styczeń!C165+Luty!C165+Marzec!C165+Kwiecień!C165+Maj!C165+Czerwiec!C165+Lipiec!C165+Sierpień!C165+Wrzesień!C165+Październik!C165+Listopad!C165+Grudzień!C165</f>
        <v>0</v>
      </c>
      <c r="D159" s="81">
        <f t="shared" si="28"/>
        <v>0</v>
      </c>
      <c r="E159" s="80">
        <f t="shared" si="29"/>
        <v>0</v>
      </c>
      <c r="F159" s="48" t="str">
        <f t="shared" si="30"/>
        <v/>
      </c>
      <c r="G159" s="54"/>
      <c r="I159" s="45" t="str">
        <f>'Wzorzec kategorii'!B121</f>
        <v>Dodatkowe zajęcia</v>
      </c>
      <c r="J159" s="107">
        <f t="shared" ca="1" si="16"/>
        <v>0</v>
      </c>
      <c r="K159" s="75">
        <f>Styczeń!D165</f>
        <v>0</v>
      </c>
      <c r="L159" s="75">
        <f>Luty!D165</f>
        <v>0</v>
      </c>
      <c r="M159" s="75">
        <f>Marzec!D165</f>
        <v>0</v>
      </c>
      <c r="N159" s="75">
        <f>Kwiecień!D165</f>
        <v>0</v>
      </c>
      <c r="O159" s="75">
        <f>Maj!D165</f>
        <v>0</v>
      </c>
      <c r="P159" s="75">
        <f>Czerwiec!D165</f>
        <v>0</v>
      </c>
      <c r="Q159" s="75">
        <f>Lipiec!D165</f>
        <v>0</v>
      </c>
      <c r="R159" s="75">
        <f>Sierpień!D165</f>
        <v>0</v>
      </c>
      <c r="S159" s="75">
        <f>Wrzesień!D165</f>
        <v>0</v>
      </c>
      <c r="T159" s="75">
        <f>Październik!D165</f>
        <v>0</v>
      </c>
      <c r="U159" s="75">
        <f>Listopad!D165</f>
        <v>0</v>
      </c>
      <c r="V159" s="75">
        <f>Grudzień!D165</f>
        <v>0</v>
      </c>
    </row>
    <row r="160" spans="2:22" s="44" customFormat="1" ht="16" outlineLevel="1" x14ac:dyDescent="0.2">
      <c r="B160" s="45" t="str">
        <f>'Wzorzec kategorii'!B122</f>
        <v>Wpłaty na szkołę itp.</v>
      </c>
      <c r="C160" s="81">
        <f>Styczeń!C166+Luty!C166+Marzec!C166+Kwiecień!C166+Maj!C166+Czerwiec!C166+Lipiec!C166+Sierpień!C166+Wrzesień!C166+Październik!C166+Listopad!C166+Grudzień!C166</f>
        <v>0</v>
      </c>
      <c r="D160" s="81">
        <f t="shared" si="28"/>
        <v>0</v>
      </c>
      <c r="E160" s="80">
        <f t="shared" si="29"/>
        <v>0</v>
      </c>
      <c r="F160" s="48" t="str">
        <f t="shared" si="30"/>
        <v/>
      </c>
      <c r="G160" s="54"/>
      <c r="I160" s="45" t="str">
        <f>'Wzorzec kategorii'!B122</f>
        <v>Wpłaty na szkołę itp.</v>
      </c>
      <c r="J160" s="107">
        <f t="shared" ca="1" si="16"/>
        <v>0</v>
      </c>
      <c r="K160" s="75">
        <f>Styczeń!D166</f>
        <v>0</v>
      </c>
      <c r="L160" s="75">
        <f>Luty!D166</f>
        <v>0</v>
      </c>
      <c r="M160" s="75">
        <f>Marzec!D166</f>
        <v>0</v>
      </c>
      <c r="N160" s="75">
        <f>Kwiecień!D166</f>
        <v>0</v>
      </c>
      <c r="O160" s="75">
        <f>Maj!D166</f>
        <v>0</v>
      </c>
      <c r="P160" s="75">
        <f>Czerwiec!D166</f>
        <v>0</v>
      </c>
      <c r="Q160" s="75">
        <f>Lipiec!D166</f>
        <v>0</v>
      </c>
      <c r="R160" s="75">
        <f>Sierpień!D166</f>
        <v>0</v>
      </c>
      <c r="S160" s="75">
        <f>Wrzesień!D166</f>
        <v>0</v>
      </c>
      <c r="T160" s="75">
        <f>Październik!D166</f>
        <v>0</v>
      </c>
      <c r="U160" s="75">
        <f>Listopad!D166</f>
        <v>0</v>
      </c>
      <c r="V160" s="75">
        <f>Grudzień!D166</f>
        <v>0</v>
      </c>
    </row>
    <row r="161" spans="2:22" s="44" customFormat="1" ht="16" outlineLevel="1" x14ac:dyDescent="0.2">
      <c r="B161" s="45" t="str">
        <f>'Wzorzec kategorii'!B123</f>
        <v>Zabawki / gry</v>
      </c>
      <c r="C161" s="81">
        <f>Styczeń!C167+Luty!C167+Marzec!C167+Kwiecień!C167+Maj!C167+Czerwiec!C167+Lipiec!C167+Sierpień!C167+Wrzesień!C167+Październik!C167+Listopad!C167+Grudzień!C167</f>
        <v>0</v>
      </c>
      <c r="D161" s="81">
        <f t="shared" si="28"/>
        <v>0</v>
      </c>
      <c r="E161" s="80">
        <f t="shared" si="29"/>
        <v>0</v>
      </c>
      <c r="F161" s="48" t="str">
        <f t="shared" si="30"/>
        <v/>
      </c>
      <c r="G161" s="54"/>
      <c r="I161" s="45" t="str">
        <f>'Wzorzec kategorii'!B123</f>
        <v>Zabawki / gry</v>
      </c>
      <c r="J161" s="107">
        <f t="shared" ca="1" si="16"/>
        <v>0</v>
      </c>
      <c r="K161" s="75">
        <f>Styczeń!D167</f>
        <v>0</v>
      </c>
      <c r="L161" s="75">
        <f>Luty!D167</f>
        <v>0</v>
      </c>
      <c r="M161" s="75">
        <f>Marzec!D167</f>
        <v>0</v>
      </c>
      <c r="N161" s="75">
        <f>Kwiecień!D167</f>
        <v>0</v>
      </c>
      <c r="O161" s="75">
        <f>Maj!D167</f>
        <v>0</v>
      </c>
      <c r="P161" s="75">
        <f>Czerwiec!D167</f>
        <v>0</v>
      </c>
      <c r="Q161" s="75">
        <f>Lipiec!D167</f>
        <v>0</v>
      </c>
      <c r="R161" s="75">
        <f>Sierpień!D167</f>
        <v>0</v>
      </c>
      <c r="S161" s="75">
        <f>Wrzesień!D167</f>
        <v>0</v>
      </c>
      <c r="T161" s="75">
        <f>Październik!D167</f>
        <v>0</v>
      </c>
      <c r="U161" s="75">
        <f>Listopad!D167</f>
        <v>0</v>
      </c>
      <c r="V161" s="75">
        <f>Grudzień!D167</f>
        <v>0</v>
      </c>
    </row>
    <row r="162" spans="2:22" s="44" customFormat="1" ht="16" outlineLevel="1" x14ac:dyDescent="0.2">
      <c r="B162" s="45" t="str">
        <f>'Wzorzec kategorii'!B124</f>
        <v>Opieka nad dziećmi</v>
      </c>
      <c r="C162" s="81">
        <f>Styczeń!C168+Luty!C168+Marzec!C168+Kwiecień!C168+Maj!C168+Czerwiec!C168+Lipiec!C168+Sierpień!C168+Wrzesień!C168+Październik!C168+Listopad!C168+Grudzień!C168</f>
        <v>0</v>
      </c>
      <c r="D162" s="81">
        <f t="shared" si="28"/>
        <v>0</v>
      </c>
      <c r="E162" s="80">
        <f t="shared" si="29"/>
        <v>0</v>
      </c>
      <c r="F162" s="48" t="str">
        <f t="shared" si="30"/>
        <v/>
      </c>
      <c r="G162" s="54"/>
      <c r="I162" s="45" t="str">
        <f>'Wzorzec kategorii'!B124</f>
        <v>Opieka nad dziećmi</v>
      </c>
      <c r="J162" s="107">
        <f t="shared" ca="1" si="16"/>
        <v>0</v>
      </c>
      <c r="K162" s="75">
        <f>Styczeń!D168</f>
        <v>0</v>
      </c>
      <c r="L162" s="75">
        <f>Luty!D168</f>
        <v>0</v>
      </c>
      <c r="M162" s="75">
        <f>Marzec!D168</f>
        <v>0</v>
      </c>
      <c r="N162" s="75">
        <f>Kwiecień!D168</f>
        <v>0</v>
      </c>
      <c r="O162" s="75">
        <f>Maj!D168</f>
        <v>0</v>
      </c>
      <c r="P162" s="75">
        <f>Czerwiec!D168</f>
        <v>0</v>
      </c>
      <c r="Q162" s="75">
        <f>Lipiec!D168</f>
        <v>0</v>
      </c>
      <c r="R162" s="75">
        <f>Sierpień!D168</f>
        <v>0</v>
      </c>
      <c r="S162" s="75">
        <f>Wrzesień!D168</f>
        <v>0</v>
      </c>
      <c r="T162" s="75">
        <f>Październik!D168</f>
        <v>0</v>
      </c>
      <c r="U162" s="75">
        <f>Listopad!D168</f>
        <v>0</v>
      </c>
      <c r="V162" s="75">
        <f>Grudzień!D168</f>
        <v>0</v>
      </c>
    </row>
    <row r="163" spans="2:22" s="44" customFormat="1" ht="16" outlineLevel="1" x14ac:dyDescent="0.2">
      <c r="B163" s="45" t="str">
        <f>'Wzorzec kategorii'!B125</f>
        <v>Inne</v>
      </c>
      <c r="C163" s="81">
        <f>Styczeń!C169+Luty!C169+Marzec!C169+Kwiecień!C169+Maj!C169+Czerwiec!C169+Lipiec!C169+Sierpień!C169+Wrzesień!C169+Październik!C169+Listopad!C169+Grudzień!C169</f>
        <v>0</v>
      </c>
      <c r="D163" s="81">
        <f t="shared" si="28"/>
        <v>0</v>
      </c>
      <c r="E163" s="80">
        <f t="shared" si="29"/>
        <v>0</v>
      </c>
      <c r="F163" s="48" t="str">
        <f t="shared" si="30"/>
        <v/>
      </c>
      <c r="G163" s="54"/>
      <c r="I163" s="45" t="str">
        <f>'Wzorzec kategorii'!B125</f>
        <v>Inne</v>
      </c>
      <c r="J163" s="107">
        <f t="shared" ca="1" si="16"/>
        <v>0</v>
      </c>
      <c r="K163" s="75">
        <f>Styczeń!D169</f>
        <v>0</v>
      </c>
      <c r="L163" s="75">
        <f>Luty!D169</f>
        <v>0</v>
      </c>
      <c r="M163" s="75">
        <f>Marzec!D169</f>
        <v>0</v>
      </c>
      <c r="N163" s="75">
        <f>Kwiecień!D169</f>
        <v>0</v>
      </c>
      <c r="O163" s="75">
        <f>Maj!D169</f>
        <v>0</v>
      </c>
      <c r="P163" s="75">
        <f>Czerwiec!D169</f>
        <v>0</v>
      </c>
      <c r="Q163" s="75">
        <f>Lipiec!D169</f>
        <v>0</v>
      </c>
      <c r="R163" s="75">
        <f>Sierpień!D169</f>
        <v>0</v>
      </c>
      <c r="S163" s="75">
        <f>Wrzesień!D169</f>
        <v>0</v>
      </c>
      <c r="T163" s="75">
        <f>Październik!D169</f>
        <v>0</v>
      </c>
      <c r="U163" s="75">
        <f>Listopad!D169</f>
        <v>0</v>
      </c>
      <c r="V163" s="75">
        <f>Grudzień!D169</f>
        <v>0</v>
      </c>
    </row>
    <row r="164" spans="2:22" s="44" customFormat="1" ht="16" outlineLevel="1" x14ac:dyDescent="0.2">
      <c r="B164" s="45" t="str">
        <f>'Wzorzec kategorii'!B126</f>
        <v>.</v>
      </c>
      <c r="C164" s="81">
        <f>Styczeń!C170+Luty!C170+Marzec!C170+Kwiecień!C170+Maj!C170+Czerwiec!C170+Lipiec!C170+Sierpień!C170+Wrzesień!C170+Październik!C170+Listopad!C170+Grudzień!C170</f>
        <v>0</v>
      </c>
      <c r="D164" s="81">
        <f t="shared" si="28"/>
        <v>0</v>
      </c>
      <c r="E164" s="80">
        <f t="shared" si="29"/>
        <v>0</v>
      </c>
      <c r="F164" s="50" t="str">
        <f t="shared" si="30"/>
        <v/>
      </c>
      <c r="G164" s="54"/>
      <c r="I164" s="45" t="str">
        <f>'Wzorzec kategorii'!B126</f>
        <v>.</v>
      </c>
      <c r="J164" s="107">
        <f t="shared" ca="1" si="16"/>
        <v>0</v>
      </c>
      <c r="K164" s="75">
        <f>Styczeń!D170</f>
        <v>0</v>
      </c>
      <c r="L164" s="75">
        <f>Luty!D170</f>
        <v>0</v>
      </c>
      <c r="M164" s="75">
        <f>Marzec!D170</f>
        <v>0</v>
      </c>
      <c r="N164" s="75">
        <f>Kwiecień!D170</f>
        <v>0</v>
      </c>
      <c r="O164" s="75">
        <f>Maj!D170</f>
        <v>0</v>
      </c>
      <c r="P164" s="75">
        <f>Czerwiec!D170</f>
        <v>0</v>
      </c>
      <c r="Q164" s="75">
        <f>Lipiec!D170</f>
        <v>0</v>
      </c>
      <c r="R164" s="75">
        <f>Sierpień!D170</f>
        <v>0</v>
      </c>
      <c r="S164" s="75">
        <f>Wrzesień!D170</f>
        <v>0</v>
      </c>
      <c r="T164" s="75">
        <f>Październik!D170</f>
        <v>0</v>
      </c>
      <c r="U164" s="75">
        <f>Listopad!D170</f>
        <v>0</v>
      </c>
      <c r="V164" s="75">
        <f>Grudzień!D170</f>
        <v>0</v>
      </c>
    </row>
    <row r="165" spans="2:22" s="44" customFormat="1" ht="16" outlineLevel="1" x14ac:dyDescent="0.2">
      <c r="B165" s="45" t="str">
        <f>'Wzorzec kategorii'!B127</f>
        <v>.</v>
      </c>
      <c r="C165" s="81">
        <f>Styczeń!C171+Luty!C171+Marzec!C171+Kwiecień!C171+Maj!C171+Czerwiec!C171+Lipiec!C171+Sierpień!C171+Wrzesień!C171+Październik!C171+Listopad!C171+Grudzień!C171</f>
        <v>0</v>
      </c>
      <c r="D165" s="81">
        <f t="shared" si="28"/>
        <v>0</v>
      </c>
      <c r="E165" s="80">
        <f t="shared" si="29"/>
        <v>0</v>
      </c>
      <c r="F165" s="50" t="str">
        <f t="shared" si="30"/>
        <v/>
      </c>
      <c r="G165" s="54"/>
      <c r="I165" s="45" t="str">
        <f>'Wzorzec kategorii'!B127</f>
        <v>.</v>
      </c>
      <c r="J165" s="107">
        <f t="shared" ca="1" si="16"/>
        <v>0</v>
      </c>
      <c r="K165" s="75">
        <f>Styczeń!D171</f>
        <v>0</v>
      </c>
      <c r="L165" s="75">
        <f>Luty!D171</f>
        <v>0</v>
      </c>
      <c r="M165" s="75">
        <f>Marzec!D171</f>
        <v>0</v>
      </c>
      <c r="N165" s="75">
        <f>Kwiecień!D171</f>
        <v>0</v>
      </c>
      <c r="O165" s="75">
        <f>Maj!D171</f>
        <v>0</v>
      </c>
      <c r="P165" s="75">
        <f>Czerwiec!D171</f>
        <v>0</v>
      </c>
      <c r="Q165" s="75">
        <f>Lipiec!D171</f>
        <v>0</v>
      </c>
      <c r="R165" s="75">
        <f>Sierpień!D171</f>
        <v>0</v>
      </c>
      <c r="S165" s="75">
        <f>Wrzesień!D171</f>
        <v>0</v>
      </c>
      <c r="T165" s="75">
        <f>Październik!D171</f>
        <v>0</v>
      </c>
      <c r="U165" s="75">
        <f>Listopad!D171</f>
        <v>0</v>
      </c>
      <c r="V165" s="75">
        <f>Grudzień!D171</f>
        <v>0</v>
      </c>
    </row>
    <row r="166" spans="2:22" s="44" customFormat="1" ht="16" outlineLevel="1" x14ac:dyDescent="0.2">
      <c r="B166" s="45" t="str">
        <f>'Wzorzec kategorii'!B128</f>
        <v>.</v>
      </c>
      <c r="C166" s="81">
        <f>Styczeń!C172+Luty!C172+Marzec!C172+Kwiecień!C172+Maj!C172+Czerwiec!C172+Lipiec!C172+Sierpień!C172+Wrzesień!C172+Październik!C172+Listopad!C172+Grudzień!C172</f>
        <v>0</v>
      </c>
      <c r="D166" s="81">
        <f t="shared" si="28"/>
        <v>0</v>
      </c>
      <c r="E166" s="80">
        <f t="shared" si="29"/>
        <v>0</v>
      </c>
      <c r="F166" s="50" t="str">
        <f t="shared" si="30"/>
        <v/>
      </c>
      <c r="G166" s="54"/>
      <c r="I166" s="45" t="str">
        <f>'Wzorzec kategorii'!B128</f>
        <v>.</v>
      </c>
      <c r="J166" s="107">
        <f t="shared" ca="1" si="16"/>
        <v>0</v>
      </c>
      <c r="K166" s="75">
        <f>Styczeń!D172</f>
        <v>0</v>
      </c>
      <c r="L166" s="75">
        <f>Luty!D172</f>
        <v>0</v>
      </c>
      <c r="M166" s="75">
        <f>Marzec!D172</f>
        <v>0</v>
      </c>
      <c r="N166" s="75">
        <f>Kwiecień!D172</f>
        <v>0</v>
      </c>
      <c r="O166" s="75">
        <f>Maj!D172</f>
        <v>0</v>
      </c>
      <c r="P166" s="75">
        <f>Czerwiec!D172</f>
        <v>0</v>
      </c>
      <c r="Q166" s="75">
        <f>Lipiec!D172</f>
        <v>0</v>
      </c>
      <c r="R166" s="75">
        <f>Sierpień!D172</f>
        <v>0</v>
      </c>
      <c r="S166" s="75">
        <f>Wrzesień!D172</f>
        <v>0</v>
      </c>
      <c r="T166" s="75">
        <f>Październik!D172</f>
        <v>0</v>
      </c>
      <c r="U166" s="75">
        <f>Listopad!D172</f>
        <v>0</v>
      </c>
      <c r="V166" s="75">
        <f>Grudzień!D172</f>
        <v>0</v>
      </c>
    </row>
    <row r="167" spans="2:22" s="44" customFormat="1" ht="16" outlineLevel="1" x14ac:dyDescent="0.2">
      <c r="B167" s="45" t="str">
        <f>'Wzorzec kategorii'!B129</f>
        <v>.</v>
      </c>
      <c r="C167" s="81">
        <f>Styczeń!C173+Luty!C173+Marzec!C173+Kwiecień!C173+Maj!C173+Czerwiec!C173+Lipiec!C173+Sierpień!C173+Wrzesień!C173+Październik!C173+Listopad!C173+Grudzień!C173</f>
        <v>0</v>
      </c>
      <c r="D167" s="81">
        <f t="shared" si="28"/>
        <v>0</v>
      </c>
      <c r="E167" s="80">
        <f t="shared" si="29"/>
        <v>0</v>
      </c>
      <c r="F167" s="50" t="str">
        <f t="shared" si="30"/>
        <v/>
      </c>
      <c r="G167" s="54"/>
      <c r="I167" s="45" t="str">
        <f>'Wzorzec kategorii'!B129</f>
        <v>.</v>
      </c>
      <c r="J167" s="107">
        <f t="shared" ca="1" si="16"/>
        <v>0</v>
      </c>
      <c r="K167" s="75">
        <f>Styczeń!D173</f>
        <v>0</v>
      </c>
      <c r="L167" s="75">
        <f>Luty!D173</f>
        <v>0</v>
      </c>
      <c r="M167" s="75">
        <f>Marzec!D173</f>
        <v>0</v>
      </c>
      <c r="N167" s="75">
        <f>Kwiecień!D173</f>
        <v>0</v>
      </c>
      <c r="O167" s="75">
        <f>Maj!D173</f>
        <v>0</v>
      </c>
      <c r="P167" s="75">
        <f>Czerwiec!D173</f>
        <v>0</v>
      </c>
      <c r="Q167" s="75">
        <f>Lipiec!D173</f>
        <v>0</v>
      </c>
      <c r="R167" s="75">
        <f>Sierpień!D173</f>
        <v>0</v>
      </c>
      <c r="S167" s="75">
        <f>Wrzesień!D173</f>
        <v>0</v>
      </c>
      <c r="T167" s="75">
        <f>Październik!D173</f>
        <v>0</v>
      </c>
      <c r="U167" s="75">
        <f>Listopad!D173</f>
        <v>0</v>
      </c>
      <c r="V167" s="75">
        <f>Grudzień!D173</f>
        <v>0</v>
      </c>
    </row>
    <row r="168" spans="2:22" s="44" customFormat="1" ht="16" outlineLevel="1" x14ac:dyDescent="0.2">
      <c r="B168" s="56" t="s">
        <v>30</v>
      </c>
      <c r="C168" s="75"/>
      <c r="D168" s="75"/>
      <c r="E168" s="75"/>
      <c r="I168" s="63" t="s">
        <v>30</v>
      </c>
      <c r="J168" s="108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</row>
    <row r="169" spans="2:22" s="44" customFormat="1" ht="16" x14ac:dyDescent="0.2">
      <c r="B169" s="41" t="str">
        <f>'Wzorzec kategorii'!B131</f>
        <v>Rozrywka</v>
      </c>
      <c r="C169" s="77">
        <f>Styczeń!C175+Luty!C175+Marzec!C175+Kwiecień!C175+Maj!C175+Czerwiec!C175+Lipiec!C175+Sierpień!C175+Wrzesień!C175+Październik!C175+Listopad!C175+Grudzień!C175</f>
        <v>0</v>
      </c>
      <c r="D169" s="78">
        <f>(SUM(K169:V169))</f>
        <v>0</v>
      </c>
      <c r="E169" s="77">
        <f>C169-D169</f>
        <v>0</v>
      </c>
      <c r="F169" s="43" t="str">
        <f>IFERROR(D169/C169,"")</f>
        <v/>
      </c>
      <c r="G169" s="42"/>
      <c r="I169" s="62" t="str">
        <f>'Wzorzec kategorii'!B131</f>
        <v>Rozrywka</v>
      </c>
      <c r="J169" s="107">
        <f t="shared" ca="1" si="16"/>
        <v>0</v>
      </c>
      <c r="K169" s="77">
        <f>Styczeń!D175</f>
        <v>0</v>
      </c>
      <c r="L169" s="77">
        <f>Luty!D175</f>
        <v>0</v>
      </c>
      <c r="M169" s="77">
        <f>Marzec!D175</f>
        <v>0</v>
      </c>
      <c r="N169" s="77">
        <f>Kwiecień!D175</f>
        <v>0</v>
      </c>
      <c r="O169" s="77">
        <f>Maj!D175</f>
        <v>0</v>
      </c>
      <c r="P169" s="77">
        <f>Czerwiec!D175</f>
        <v>0</v>
      </c>
      <c r="Q169" s="77">
        <f>Lipiec!D175</f>
        <v>0</v>
      </c>
      <c r="R169" s="77">
        <f>Sierpień!D175</f>
        <v>0</v>
      </c>
      <c r="S169" s="77">
        <f>Wrzesień!D175</f>
        <v>0</v>
      </c>
      <c r="T169" s="77">
        <f>Październik!D175</f>
        <v>0</v>
      </c>
      <c r="U169" s="77">
        <f>Listopad!D175</f>
        <v>0</v>
      </c>
      <c r="V169" s="77">
        <f>Grudzień!D175</f>
        <v>0</v>
      </c>
    </row>
    <row r="170" spans="2:22" s="44" customFormat="1" ht="16" outlineLevel="1" x14ac:dyDescent="0.2">
      <c r="B170" s="45" t="str">
        <f>'Wzorzec kategorii'!B132</f>
        <v>Siłownia / Basen</v>
      </c>
      <c r="C170" s="81">
        <f>Styczeń!C176+Luty!C176+Marzec!C176+Kwiecień!C176+Maj!C176+Czerwiec!C176+Lipiec!C176+Sierpień!C176+Wrzesień!C176+Październik!C176+Listopad!C176+Grudzień!C176</f>
        <v>0</v>
      </c>
      <c r="D170" s="81">
        <f t="shared" ref="D170:D179" si="31">(SUM(K170:V170))</f>
        <v>0</v>
      </c>
      <c r="E170" s="80">
        <f t="shared" ref="E170:E179" si="32">C170-D170</f>
        <v>0</v>
      </c>
      <c r="F170" s="48" t="str">
        <f t="shared" ref="F170:F179" si="33">IFERROR(D170/C170,"")</f>
        <v/>
      </c>
      <c r="G170" s="54"/>
      <c r="I170" s="45" t="str">
        <f>'Wzorzec kategorii'!B132</f>
        <v>Siłownia / Basen</v>
      </c>
      <c r="J170" s="107">
        <f t="shared" ca="1" si="16"/>
        <v>0</v>
      </c>
      <c r="K170" s="75">
        <f>Styczeń!D176</f>
        <v>0</v>
      </c>
      <c r="L170" s="75">
        <f>Luty!D176</f>
        <v>0</v>
      </c>
      <c r="M170" s="75">
        <f>Marzec!D176</f>
        <v>0</v>
      </c>
      <c r="N170" s="75">
        <f>Kwiecień!D176</f>
        <v>0</v>
      </c>
      <c r="O170" s="75">
        <f>Maj!D176</f>
        <v>0</v>
      </c>
      <c r="P170" s="75">
        <f>Czerwiec!D176</f>
        <v>0</v>
      </c>
      <c r="Q170" s="75">
        <f>Lipiec!D176</f>
        <v>0</v>
      </c>
      <c r="R170" s="75">
        <f>Sierpień!D176</f>
        <v>0</v>
      </c>
      <c r="S170" s="75">
        <f>Wrzesień!D176</f>
        <v>0</v>
      </c>
      <c r="T170" s="75">
        <f>Październik!D176</f>
        <v>0</v>
      </c>
      <c r="U170" s="75">
        <f>Listopad!D176</f>
        <v>0</v>
      </c>
      <c r="V170" s="75">
        <f>Grudzień!D176</f>
        <v>0</v>
      </c>
    </row>
    <row r="171" spans="2:22" s="44" customFormat="1" ht="16" outlineLevel="1" x14ac:dyDescent="0.2">
      <c r="B171" s="45" t="str">
        <f>'Wzorzec kategorii'!B133</f>
        <v>Kino / Teatr</v>
      </c>
      <c r="C171" s="81">
        <f>Styczeń!C177+Luty!C177+Marzec!C177+Kwiecień!C177+Maj!C177+Czerwiec!C177+Lipiec!C177+Sierpień!C177+Wrzesień!C177+Październik!C177+Listopad!C177+Grudzień!C177</f>
        <v>0</v>
      </c>
      <c r="D171" s="81">
        <f t="shared" si="31"/>
        <v>0</v>
      </c>
      <c r="E171" s="80">
        <f t="shared" si="32"/>
        <v>0</v>
      </c>
      <c r="F171" s="48" t="str">
        <f t="shared" si="33"/>
        <v/>
      </c>
      <c r="G171" s="54"/>
      <c r="I171" s="45" t="str">
        <f>'Wzorzec kategorii'!B133</f>
        <v>Kino / Teatr</v>
      </c>
      <c r="J171" s="107">
        <f t="shared" ca="1" si="16"/>
        <v>0</v>
      </c>
      <c r="K171" s="75">
        <f>Styczeń!D177</f>
        <v>0</v>
      </c>
      <c r="L171" s="75">
        <f>Luty!D177</f>
        <v>0</v>
      </c>
      <c r="M171" s="75">
        <f>Marzec!D177</f>
        <v>0</v>
      </c>
      <c r="N171" s="75">
        <f>Kwiecień!D177</f>
        <v>0</v>
      </c>
      <c r="O171" s="75">
        <f>Maj!D177</f>
        <v>0</v>
      </c>
      <c r="P171" s="75">
        <f>Czerwiec!D177</f>
        <v>0</v>
      </c>
      <c r="Q171" s="75">
        <f>Lipiec!D177</f>
        <v>0</v>
      </c>
      <c r="R171" s="75">
        <f>Sierpień!D177</f>
        <v>0</v>
      </c>
      <c r="S171" s="75">
        <f>Wrzesień!D177</f>
        <v>0</v>
      </c>
      <c r="T171" s="75">
        <f>Październik!D177</f>
        <v>0</v>
      </c>
      <c r="U171" s="75">
        <f>Listopad!D177</f>
        <v>0</v>
      </c>
      <c r="V171" s="75">
        <f>Grudzień!D177</f>
        <v>0</v>
      </c>
    </row>
    <row r="172" spans="2:22" s="44" customFormat="1" ht="16" outlineLevel="1" x14ac:dyDescent="0.2">
      <c r="B172" s="45" t="str">
        <f>'Wzorzec kategorii'!B134</f>
        <v>Koncerty</v>
      </c>
      <c r="C172" s="81">
        <f>Styczeń!C178+Luty!C178+Marzec!C178+Kwiecień!C178+Maj!C178+Czerwiec!C178+Lipiec!C178+Sierpień!C178+Wrzesień!C178+Październik!C178+Listopad!C178+Grudzień!C178</f>
        <v>0</v>
      </c>
      <c r="D172" s="81">
        <f t="shared" si="31"/>
        <v>0</v>
      </c>
      <c r="E172" s="80">
        <f t="shared" si="32"/>
        <v>0</v>
      </c>
      <c r="F172" s="48" t="str">
        <f t="shared" si="33"/>
        <v/>
      </c>
      <c r="G172" s="54"/>
      <c r="I172" s="45" t="str">
        <f>'Wzorzec kategorii'!B134</f>
        <v>Koncerty</v>
      </c>
      <c r="J172" s="107">
        <f t="shared" ca="1" si="16"/>
        <v>0</v>
      </c>
      <c r="K172" s="75">
        <f>Styczeń!D178</f>
        <v>0</v>
      </c>
      <c r="L172" s="75">
        <f>Luty!D178</f>
        <v>0</v>
      </c>
      <c r="M172" s="75">
        <f>Marzec!D178</f>
        <v>0</v>
      </c>
      <c r="N172" s="75">
        <f>Kwiecień!D178</f>
        <v>0</v>
      </c>
      <c r="O172" s="75">
        <f>Maj!D178</f>
        <v>0</v>
      </c>
      <c r="P172" s="75">
        <f>Czerwiec!D178</f>
        <v>0</v>
      </c>
      <c r="Q172" s="75">
        <f>Lipiec!D178</f>
        <v>0</v>
      </c>
      <c r="R172" s="75">
        <f>Sierpień!D178</f>
        <v>0</v>
      </c>
      <c r="S172" s="75">
        <f>Wrzesień!D178</f>
        <v>0</v>
      </c>
      <c r="T172" s="75">
        <f>Październik!D178</f>
        <v>0</v>
      </c>
      <c r="U172" s="75">
        <f>Listopad!D178</f>
        <v>0</v>
      </c>
      <c r="V172" s="75">
        <f>Grudzień!D178</f>
        <v>0</v>
      </c>
    </row>
    <row r="173" spans="2:22" s="44" customFormat="1" ht="16" outlineLevel="1" x14ac:dyDescent="0.2">
      <c r="B173" s="45" t="str">
        <f>'Wzorzec kategorii'!B135</f>
        <v>Czasopisma</v>
      </c>
      <c r="C173" s="81">
        <f>Styczeń!C179+Luty!C179+Marzec!C179+Kwiecień!C179+Maj!C179+Czerwiec!C179+Lipiec!C179+Sierpień!C179+Wrzesień!C179+Październik!C179+Listopad!C179+Grudzień!C179</f>
        <v>0</v>
      </c>
      <c r="D173" s="81">
        <f t="shared" si="31"/>
        <v>0</v>
      </c>
      <c r="E173" s="80">
        <f t="shared" si="32"/>
        <v>0</v>
      </c>
      <c r="F173" s="48" t="str">
        <f t="shared" si="33"/>
        <v/>
      </c>
      <c r="G173" s="54"/>
      <c r="I173" s="45" t="str">
        <f>'Wzorzec kategorii'!B135</f>
        <v>Czasopisma</v>
      </c>
      <c r="J173" s="107">
        <f t="shared" ref="J173:J179" ca="1" si="34">(SUM(K173:V173)/$J$44)</f>
        <v>0</v>
      </c>
      <c r="K173" s="75">
        <f>Styczeń!D179</f>
        <v>0</v>
      </c>
      <c r="L173" s="75">
        <f>Luty!D179</f>
        <v>0</v>
      </c>
      <c r="M173" s="75">
        <f>Marzec!D179</f>
        <v>0</v>
      </c>
      <c r="N173" s="75">
        <f>Kwiecień!D179</f>
        <v>0</v>
      </c>
      <c r="O173" s="75">
        <f>Maj!D179</f>
        <v>0</v>
      </c>
      <c r="P173" s="75">
        <f>Czerwiec!D179</f>
        <v>0</v>
      </c>
      <c r="Q173" s="75">
        <f>Lipiec!D179</f>
        <v>0</v>
      </c>
      <c r="R173" s="75">
        <f>Sierpień!D179</f>
        <v>0</v>
      </c>
      <c r="S173" s="75">
        <f>Wrzesień!D179</f>
        <v>0</v>
      </c>
      <c r="T173" s="75">
        <f>Październik!D179</f>
        <v>0</v>
      </c>
      <c r="U173" s="75">
        <f>Listopad!D179</f>
        <v>0</v>
      </c>
      <c r="V173" s="75">
        <f>Grudzień!D179</f>
        <v>0</v>
      </c>
    </row>
    <row r="174" spans="2:22" s="44" customFormat="1" ht="16" outlineLevel="1" x14ac:dyDescent="0.2">
      <c r="B174" s="45" t="str">
        <f>'Wzorzec kategorii'!B136</f>
        <v>Książki</v>
      </c>
      <c r="C174" s="81">
        <f>Styczeń!C180+Luty!C180+Marzec!C180+Kwiecień!C180+Maj!C180+Czerwiec!C180+Lipiec!C180+Sierpień!C180+Wrzesień!C180+Październik!C180+Listopad!C180+Grudzień!C180</f>
        <v>0</v>
      </c>
      <c r="D174" s="81">
        <f t="shared" si="31"/>
        <v>0</v>
      </c>
      <c r="E174" s="80">
        <f t="shared" si="32"/>
        <v>0</v>
      </c>
      <c r="F174" s="48" t="str">
        <f t="shared" si="33"/>
        <v/>
      </c>
      <c r="G174" s="54"/>
      <c r="I174" s="45" t="str">
        <f>'Wzorzec kategorii'!B136</f>
        <v>Książki</v>
      </c>
      <c r="J174" s="107">
        <f t="shared" ca="1" si="34"/>
        <v>0</v>
      </c>
      <c r="K174" s="75">
        <f>Styczeń!D180</f>
        <v>0</v>
      </c>
      <c r="L174" s="75">
        <f>Luty!D180</f>
        <v>0</v>
      </c>
      <c r="M174" s="75">
        <f>Marzec!D180</f>
        <v>0</v>
      </c>
      <c r="N174" s="75">
        <f>Kwiecień!D180</f>
        <v>0</v>
      </c>
      <c r="O174" s="75">
        <f>Maj!D180</f>
        <v>0</v>
      </c>
      <c r="P174" s="75">
        <f>Czerwiec!D180</f>
        <v>0</v>
      </c>
      <c r="Q174" s="75">
        <f>Lipiec!D180</f>
        <v>0</v>
      </c>
      <c r="R174" s="75">
        <f>Sierpień!D180</f>
        <v>0</v>
      </c>
      <c r="S174" s="75">
        <f>Wrzesień!D180</f>
        <v>0</v>
      </c>
      <c r="T174" s="75">
        <f>Październik!D180</f>
        <v>0</v>
      </c>
      <c r="U174" s="75">
        <f>Listopad!D180</f>
        <v>0</v>
      </c>
      <c r="V174" s="75">
        <f>Grudzień!D180</f>
        <v>0</v>
      </c>
    </row>
    <row r="175" spans="2:22" s="44" customFormat="1" ht="16" outlineLevel="1" x14ac:dyDescent="0.2">
      <c r="B175" s="45" t="str">
        <f>'Wzorzec kategorii'!B137</f>
        <v>Hobby</v>
      </c>
      <c r="C175" s="81">
        <f>Styczeń!C181+Luty!C181+Marzec!C181+Kwiecień!C181+Maj!C181+Czerwiec!C181+Lipiec!C181+Sierpień!C181+Wrzesień!C181+Październik!C181+Listopad!C181+Grudzień!C181</f>
        <v>0</v>
      </c>
      <c r="D175" s="81">
        <f t="shared" si="31"/>
        <v>0</v>
      </c>
      <c r="E175" s="80">
        <f t="shared" si="32"/>
        <v>0</v>
      </c>
      <c r="F175" s="48" t="str">
        <f t="shared" si="33"/>
        <v/>
      </c>
      <c r="G175" s="54"/>
      <c r="I175" s="45" t="str">
        <f>'Wzorzec kategorii'!B137</f>
        <v>Hobby</v>
      </c>
      <c r="J175" s="107">
        <f t="shared" ca="1" si="34"/>
        <v>0</v>
      </c>
      <c r="K175" s="75">
        <f>Styczeń!D181</f>
        <v>0</v>
      </c>
      <c r="L175" s="75">
        <f>Luty!D181</f>
        <v>0</v>
      </c>
      <c r="M175" s="75">
        <f>Marzec!D181</f>
        <v>0</v>
      </c>
      <c r="N175" s="75">
        <f>Kwiecień!D181</f>
        <v>0</v>
      </c>
      <c r="O175" s="75">
        <f>Maj!D181</f>
        <v>0</v>
      </c>
      <c r="P175" s="75">
        <f>Czerwiec!D181</f>
        <v>0</v>
      </c>
      <c r="Q175" s="75">
        <f>Lipiec!D181</f>
        <v>0</v>
      </c>
      <c r="R175" s="75">
        <f>Sierpień!D181</f>
        <v>0</v>
      </c>
      <c r="S175" s="75">
        <f>Wrzesień!D181</f>
        <v>0</v>
      </c>
      <c r="T175" s="75">
        <f>Październik!D181</f>
        <v>0</v>
      </c>
      <c r="U175" s="75">
        <f>Listopad!D181</f>
        <v>0</v>
      </c>
      <c r="V175" s="75">
        <f>Grudzień!D181</f>
        <v>0</v>
      </c>
    </row>
    <row r="176" spans="2:22" s="44" customFormat="1" ht="16" outlineLevel="1" x14ac:dyDescent="0.2">
      <c r="B176" s="45" t="str">
        <f>'Wzorzec kategorii'!B138</f>
        <v>Hotel / Turystyka</v>
      </c>
      <c r="C176" s="81">
        <f>Styczeń!C182+Luty!C182+Marzec!C182+Kwiecień!C182+Maj!C182+Czerwiec!C182+Lipiec!C182+Sierpień!C182+Wrzesień!C182+Październik!C182+Listopad!C182+Grudzień!C182</f>
        <v>0</v>
      </c>
      <c r="D176" s="81">
        <f t="shared" si="31"/>
        <v>0</v>
      </c>
      <c r="E176" s="80">
        <f t="shared" si="32"/>
        <v>0</v>
      </c>
      <c r="F176" s="48" t="str">
        <f t="shared" si="33"/>
        <v/>
      </c>
      <c r="G176" s="54"/>
      <c r="I176" s="45" t="str">
        <f>'Wzorzec kategorii'!B138</f>
        <v>Hotel / Turystyka</v>
      </c>
      <c r="J176" s="107">
        <f t="shared" ca="1" si="34"/>
        <v>0</v>
      </c>
      <c r="K176" s="75">
        <f>Styczeń!D182</f>
        <v>0</v>
      </c>
      <c r="L176" s="75">
        <f>Luty!D182</f>
        <v>0</v>
      </c>
      <c r="M176" s="75">
        <f>Marzec!D182</f>
        <v>0</v>
      </c>
      <c r="N176" s="75">
        <f>Kwiecień!D182</f>
        <v>0</v>
      </c>
      <c r="O176" s="75">
        <f>Maj!D182</f>
        <v>0</v>
      </c>
      <c r="P176" s="75">
        <f>Czerwiec!D182</f>
        <v>0</v>
      </c>
      <c r="Q176" s="75">
        <f>Lipiec!D182</f>
        <v>0</v>
      </c>
      <c r="R176" s="75">
        <f>Sierpień!D182</f>
        <v>0</v>
      </c>
      <c r="S176" s="75">
        <f>Wrzesień!D182</f>
        <v>0</v>
      </c>
      <c r="T176" s="75">
        <f>Październik!D182</f>
        <v>0</v>
      </c>
      <c r="U176" s="75">
        <f>Listopad!D182</f>
        <v>0</v>
      </c>
      <c r="V176" s="75">
        <f>Grudzień!D182</f>
        <v>0</v>
      </c>
    </row>
    <row r="177" spans="2:22" s="44" customFormat="1" ht="16" outlineLevel="1" x14ac:dyDescent="0.2">
      <c r="B177" s="45" t="str">
        <f>'Wzorzec kategorii'!B139</f>
        <v>Inne</v>
      </c>
      <c r="C177" s="81">
        <f>Styczeń!C183+Luty!C183+Marzec!C183+Kwiecień!C183+Maj!C183+Czerwiec!C183+Lipiec!C183+Sierpień!C183+Wrzesień!C183+Październik!C183+Listopad!C183+Grudzień!C183</f>
        <v>0</v>
      </c>
      <c r="D177" s="81">
        <f t="shared" si="31"/>
        <v>0</v>
      </c>
      <c r="E177" s="80">
        <f t="shared" si="32"/>
        <v>0</v>
      </c>
      <c r="F177" s="48" t="str">
        <f t="shared" si="33"/>
        <v/>
      </c>
      <c r="G177" s="54"/>
      <c r="I177" s="45" t="str">
        <f>'Wzorzec kategorii'!B139</f>
        <v>Inne</v>
      </c>
      <c r="J177" s="107">
        <f t="shared" ca="1" si="34"/>
        <v>0</v>
      </c>
      <c r="K177" s="75">
        <f>Styczeń!D183</f>
        <v>0</v>
      </c>
      <c r="L177" s="75">
        <f>Luty!D183</f>
        <v>0</v>
      </c>
      <c r="M177" s="75">
        <f>Marzec!D183</f>
        <v>0</v>
      </c>
      <c r="N177" s="75">
        <f>Kwiecień!D183</f>
        <v>0</v>
      </c>
      <c r="O177" s="75">
        <f>Maj!D183</f>
        <v>0</v>
      </c>
      <c r="P177" s="75">
        <f>Czerwiec!D183</f>
        <v>0</v>
      </c>
      <c r="Q177" s="75">
        <f>Lipiec!D183</f>
        <v>0</v>
      </c>
      <c r="R177" s="75">
        <f>Sierpień!D183</f>
        <v>0</v>
      </c>
      <c r="S177" s="75">
        <f>Wrzesień!D183</f>
        <v>0</v>
      </c>
      <c r="T177" s="75">
        <f>Październik!D183</f>
        <v>0</v>
      </c>
      <c r="U177" s="75">
        <f>Listopad!D183</f>
        <v>0</v>
      </c>
      <c r="V177" s="75">
        <f>Grudzień!D183</f>
        <v>0</v>
      </c>
    </row>
    <row r="178" spans="2:22" s="44" customFormat="1" ht="16" outlineLevel="1" x14ac:dyDescent="0.2">
      <c r="B178" s="45" t="str">
        <f>'Wzorzec kategorii'!B140</f>
        <v>.</v>
      </c>
      <c r="C178" s="81">
        <f>Styczeń!C184+Luty!C184+Marzec!C184+Kwiecień!C184+Maj!C184+Czerwiec!C184+Lipiec!C184+Sierpień!C184+Wrzesień!C184+Październik!C184+Listopad!C184+Grudzień!C184</f>
        <v>0</v>
      </c>
      <c r="D178" s="81">
        <f t="shared" si="31"/>
        <v>0</v>
      </c>
      <c r="E178" s="80">
        <f t="shared" si="32"/>
        <v>0</v>
      </c>
      <c r="F178" s="50" t="str">
        <f t="shared" si="33"/>
        <v/>
      </c>
      <c r="G178" s="55"/>
      <c r="I178" s="45" t="str">
        <f>'Wzorzec kategorii'!B140</f>
        <v>.</v>
      </c>
      <c r="J178" s="107">
        <f t="shared" ca="1" si="34"/>
        <v>0</v>
      </c>
      <c r="K178" s="75">
        <f>Styczeń!D184</f>
        <v>0</v>
      </c>
      <c r="L178" s="75">
        <f>Luty!D184</f>
        <v>0</v>
      </c>
      <c r="M178" s="75">
        <f>Marzec!D184</f>
        <v>0</v>
      </c>
      <c r="N178" s="75">
        <f>Kwiecień!D184</f>
        <v>0</v>
      </c>
      <c r="O178" s="75">
        <f>Maj!D184</f>
        <v>0</v>
      </c>
      <c r="P178" s="75">
        <f>Czerwiec!D184</f>
        <v>0</v>
      </c>
      <c r="Q178" s="75">
        <f>Lipiec!D184</f>
        <v>0</v>
      </c>
      <c r="R178" s="75">
        <f>Sierpień!D184</f>
        <v>0</v>
      </c>
      <c r="S178" s="75">
        <f>Wrzesień!D184</f>
        <v>0</v>
      </c>
      <c r="T178" s="75">
        <f>Październik!D184</f>
        <v>0</v>
      </c>
      <c r="U178" s="75">
        <f>Listopad!D184</f>
        <v>0</v>
      </c>
      <c r="V178" s="75">
        <f>Grudzień!D184</f>
        <v>0</v>
      </c>
    </row>
    <row r="179" spans="2:22" s="44" customFormat="1" ht="16" outlineLevel="1" x14ac:dyDescent="0.2">
      <c r="B179" s="45" t="str">
        <f>'Wzorzec kategorii'!B141</f>
        <v>.</v>
      </c>
      <c r="C179" s="81">
        <f>Styczeń!C185+Luty!C185+Marzec!C185+Kwiecień!C185+Maj!C185+Czerwiec!C185+Lipiec!C185+Sierpień!C185+Wrzesień!C185+Październik!C185+Listopad!C185+Grudzień!C185</f>
        <v>0</v>
      </c>
      <c r="D179" s="81">
        <f t="shared" si="31"/>
        <v>0</v>
      </c>
      <c r="E179" s="80">
        <f t="shared" si="32"/>
        <v>0</v>
      </c>
      <c r="F179" s="50" t="str">
        <f t="shared" si="33"/>
        <v/>
      </c>
      <c r="G179" s="55"/>
      <c r="I179" s="45" t="str">
        <f>'Wzorzec kategorii'!B141</f>
        <v>.</v>
      </c>
      <c r="J179" s="107">
        <f t="shared" ca="1" si="34"/>
        <v>0</v>
      </c>
      <c r="K179" s="75">
        <f>Styczeń!D185</f>
        <v>0</v>
      </c>
      <c r="L179" s="75">
        <f>Luty!D185</f>
        <v>0</v>
      </c>
      <c r="M179" s="75">
        <f>Marzec!D185</f>
        <v>0</v>
      </c>
      <c r="N179" s="75">
        <f>Kwiecień!D185</f>
        <v>0</v>
      </c>
      <c r="O179" s="75">
        <f>Maj!D185</f>
        <v>0</v>
      </c>
      <c r="P179" s="75">
        <f>Czerwiec!D185</f>
        <v>0</v>
      </c>
      <c r="Q179" s="75">
        <f>Lipiec!D185</f>
        <v>0</v>
      </c>
      <c r="R179" s="75">
        <f>Sierpień!D185</f>
        <v>0</v>
      </c>
      <c r="S179" s="75">
        <f>Wrzesień!D185</f>
        <v>0</v>
      </c>
      <c r="T179" s="75">
        <f>Październik!D185</f>
        <v>0</v>
      </c>
      <c r="U179" s="75">
        <f>Listopad!D185</f>
        <v>0</v>
      </c>
      <c r="V179" s="75">
        <f>Grudzień!D185</f>
        <v>0</v>
      </c>
    </row>
    <row r="180" spans="2:22" s="44" customFormat="1" ht="16" outlineLevel="1" x14ac:dyDescent="0.2">
      <c r="B180" s="56" t="s">
        <v>30</v>
      </c>
      <c r="C180" s="75"/>
      <c r="D180" s="75"/>
      <c r="E180" s="75"/>
      <c r="I180" s="63" t="s">
        <v>30</v>
      </c>
      <c r="J180" s="108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</row>
    <row r="181" spans="2:22" s="44" customFormat="1" ht="16" x14ac:dyDescent="0.2">
      <c r="B181" s="41" t="str">
        <f>'Wzorzec kategorii'!B143</f>
        <v>Inne wydatki</v>
      </c>
      <c r="C181" s="77">
        <f>Styczeń!C187+Luty!C187+Marzec!C187+Kwiecień!C187+Maj!C187+Czerwiec!C187+Lipiec!C187+Sierpień!C187+Wrzesień!C187+Październik!C187+Listopad!C187+Grudzień!C187</f>
        <v>0</v>
      </c>
      <c r="D181" s="78">
        <f>(SUM(K181:V181))</f>
        <v>0</v>
      </c>
      <c r="E181" s="77">
        <f>C181-D181</f>
        <v>0</v>
      </c>
      <c r="F181" s="43" t="str">
        <f>IFERROR(D181/C181,"")</f>
        <v/>
      </c>
      <c r="G181" s="42"/>
      <c r="I181" s="62" t="str">
        <f>'Wzorzec kategorii'!B143</f>
        <v>Inne wydatki</v>
      </c>
      <c r="J181" s="107">
        <f t="shared" ref="J181:J191" ca="1" si="35">(SUM(K181:V181)/$J$44)</f>
        <v>0</v>
      </c>
      <c r="K181" s="77">
        <f>Styczeń!D187</f>
        <v>0</v>
      </c>
      <c r="L181" s="77">
        <f>Luty!D187</f>
        <v>0</v>
      </c>
      <c r="M181" s="77">
        <f>Marzec!D187</f>
        <v>0</v>
      </c>
      <c r="N181" s="77">
        <f>Kwiecień!D187</f>
        <v>0</v>
      </c>
      <c r="O181" s="77">
        <f>Maj!D187</f>
        <v>0</v>
      </c>
      <c r="P181" s="77">
        <f>Czerwiec!D187</f>
        <v>0</v>
      </c>
      <c r="Q181" s="77">
        <f>Lipiec!D187</f>
        <v>0</v>
      </c>
      <c r="R181" s="77">
        <f>Sierpień!D187</f>
        <v>0</v>
      </c>
      <c r="S181" s="77">
        <f>Wrzesień!D187</f>
        <v>0</v>
      </c>
      <c r="T181" s="77">
        <f>Październik!D187</f>
        <v>0</v>
      </c>
      <c r="U181" s="77">
        <f>Listopad!D187</f>
        <v>0</v>
      </c>
      <c r="V181" s="77">
        <f>Grudzień!D187</f>
        <v>0</v>
      </c>
    </row>
    <row r="182" spans="2:22" s="44" customFormat="1" ht="16" outlineLevel="1" x14ac:dyDescent="0.2">
      <c r="B182" s="45" t="str">
        <f>'Wzorzec kategorii'!B144</f>
        <v>Dobroczynność</v>
      </c>
      <c r="C182" s="81">
        <f>Styczeń!C188+Luty!C188+Marzec!C188+Kwiecień!C188+Maj!C188+Czerwiec!C188+Lipiec!C188+Sierpień!C188+Wrzesień!C188+Październik!C188+Listopad!C188+Grudzień!C188</f>
        <v>0</v>
      </c>
      <c r="D182" s="81">
        <f t="shared" ref="D182:D191" si="36">(SUM(K182:V182))</f>
        <v>0</v>
      </c>
      <c r="E182" s="80">
        <f t="shared" ref="E182:E191" si="37">C182-D182</f>
        <v>0</v>
      </c>
      <c r="F182" s="48" t="str">
        <f t="shared" ref="F182:F191" si="38">IFERROR(D182/C182,"")</f>
        <v/>
      </c>
      <c r="G182" s="54"/>
      <c r="I182" s="45" t="str">
        <f>'Wzorzec kategorii'!B144</f>
        <v>Dobroczynność</v>
      </c>
      <c r="J182" s="107">
        <f t="shared" ca="1" si="35"/>
        <v>0</v>
      </c>
      <c r="K182" s="75">
        <f>Styczeń!D188</f>
        <v>0</v>
      </c>
      <c r="L182" s="75">
        <f>Luty!D188</f>
        <v>0</v>
      </c>
      <c r="M182" s="75">
        <f>Marzec!D188</f>
        <v>0</v>
      </c>
      <c r="N182" s="75">
        <f>Kwiecień!D188</f>
        <v>0</v>
      </c>
      <c r="O182" s="75">
        <f>Maj!D188</f>
        <v>0</v>
      </c>
      <c r="P182" s="75">
        <f>Czerwiec!D188</f>
        <v>0</v>
      </c>
      <c r="Q182" s="75">
        <f>Lipiec!D188</f>
        <v>0</v>
      </c>
      <c r="R182" s="75">
        <f>Sierpień!D188</f>
        <v>0</v>
      </c>
      <c r="S182" s="75">
        <f>Wrzesień!D188</f>
        <v>0</v>
      </c>
      <c r="T182" s="75">
        <f>Październik!D188</f>
        <v>0</v>
      </c>
      <c r="U182" s="75">
        <f>Listopad!D188</f>
        <v>0</v>
      </c>
      <c r="V182" s="75">
        <f>Grudzień!D188</f>
        <v>0</v>
      </c>
    </row>
    <row r="183" spans="2:22" s="44" customFormat="1" ht="16" outlineLevel="1" x14ac:dyDescent="0.2">
      <c r="B183" s="45" t="str">
        <f>'Wzorzec kategorii'!B145</f>
        <v>Prezenty</v>
      </c>
      <c r="C183" s="81">
        <f>Styczeń!C189+Luty!C189+Marzec!C189+Kwiecień!C189+Maj!C189+Czerwiec!C189+Lipiec!C189+Sierpień!C189+Wrzesień!C189+Październik!C189+Listopad!C189+Grudzień!C189</f>
        <v>0</v>
      </c>
      <c r="D183" s="81">
        <f t="shared" si="36"/>
        <v>0</v>
      </c>
      <c r="E183" s="80">
        <f t="shared" si="37"/>
        <v>0</v>
      </c>
      <c r="F183" s="48" t="str">
        <f t="shared" si="38"/>
        <v/>
      </c>
      <c r="G183" s="54"/>
      <c r="I183" s="45" t="str">
        <f>'Wzorzec kategorii'!B145</f>
        <v>Prezenty</v>
      </c>
      <c r="J183" s="107">
        <f t="shared" ca="1" si="35"/>
        <v>0</v>
      </c>
      <c r="K183" s="75">
        <f>Styczeń!D189</f>
        <v>0</v>
      </c>
      <c r="L183" s="75">
        <f>Luty!D189</f>
        <v>0</v>
      </c>
      <c r="M183" s="75">
        <f>Marzec!D189</f>
        <v>0</v>
      </c>
      <c r="N183" s="75">
        <f>Kwiecień!D189</f>
        <v>0</v>
      </c>
      <c r="O183" s="75">
        <f>Maj!D189</f>
        <v>0</v>
      </c>
      <c r="P183" s="75">
        <f>Czerwiec!D189</f>
        <v>0</v>
      </c>
      <c r="Q183" s="75">
        <f>Lipiec!D189</f>
        <v>0</v>
      </c>
      <c r="R183" s="75">
        <f>Sierpień!D189</f>
        <v>0</v>
      </c>
      <c r="S183" s="75">
        <f>Wrzesień!D189</f>
        <v>0</v>
      </c>
      <c r="T183" s="75">
        <f>Październik!D189</f>
        <v>0</v>
      </c>
      <c r="U183" s="75">
        <f>Listopad!D189</f>
        <v>0</v>
      </c>
      <c r="V183" s="75">
        <f>Grudzień!D189</f>
        <v>0</v>
      </c>
    </row>
    <row r="184" spans="2:22" s="44" customFormat="1" ht="16" outlineLevel="1" x14ac:dyDescent="0.2">
      <c r="B184" s="45" t="str">
        <f>'Wzorzec kategorii'!B146</f>
        <v>Sprzęt RTV</v>
      </c>
      <c r="C184" s="81">
        <f>Styczeń!C190+Luty!C190+Marzec!C190+Kwiecień!C190+Maj!C190+Czerwiec!C190+Lipiec!C190+Sierpień!C190+Wrzesień!C190+Październik!C190+Listopad!C190+Grudzień!C190</f>
        <v>0</v>
      </c>
      <c r="D184" s="81">
        <f t="shared" si="36"/>
        <v>0</v>
      </c>
      <c r="E184" s="80">
        <f t="shared" si="37"/>
        <v>0</v>
      </c>
      <c r="F184" s="48" t="str">
        <f t="shared" si="38"/>
        <v/>
      </c>
      <c r="G184" s="54"/>
      <c r="I184" s="45" t="str">
        <f>'Wzorzec kategorii'!B146</f>
        <v>Sprzęt RTV</v>
      </c>
      <c r="J184" s="107">
        <f t="shared" ca="1" si="35"/>
        <v>0</v>
      </c>
      <c r="K184" s="75">
        <f>Styczeń!D190</f>
        <v>0</v>
      </c>
      <c r="L184" s="75">
        <f>Luty!D190</f>
        <v>0</v>
      </c>
      <c r="M184" s="75">
        <f>Marzec!D190</f>
        <v>0</v>
      </c>
      <c r="N184" s="75">
        <f>Kwiecień!D190</f>
        <v>0</v>
      </c>
      <c r="O184" s="75">
        <f>Maj!D190</f>
        <v>0</v>
      </c>
      <c r="P184" s="75">
        <f>Czerwiec!D190</f>
        <v>0</v>
      </c>
      <c r="Q184" s="75">
        <f>Lipiec!D190</f>
        <v>0</v>
      </c>
      <c r="R184" s="75">
        <f>Sierpień!D190</f>
        <v>0</v>
      </c>
      <c r="S184" s="75">
        <f>Wrzesień!D190</f>
        <v>0</v>
      </c>
      <c r="T184" s="75">
        <f>Październik!D190</f>
        <v>0</v>
      </c>
      <c r="U184" s="75">
        <f>Listopad!D190</f>
        <v>0</v>
      </c>
      <c r="V184" s="75">
        <f>Grudzień!D190</f>
        <v>0</v>
      </c>
    </row>
    <row r="185" spans="2:22" s="44" customFormat="1" ht="16" outlineLevel="1" x14ac:dyDescent="0.2">
      <c r="B185" s="45" t="str">
        <f>'Wzorzec kategorii'!B147</f>
        <v>Oprogramowanie</v>
      </c>
      <c r="C185" s="81">
        <f>Styczeń!C191+Luty!C191+Marzec!C191+Kwiecień!C191+Maj!C191+Czerwiec!C191+Lipiec!C191+Sierpień!C191+Wrzesień!C191+Październik!C191+Listopad!C191+Grudzień!C191</f>
        <v>0</v>
      </c>
      <c r="D185" s="81">
        <f t="shared" si="36"/>
        <v>0</v>
      </c>
      <c r="E185" s="80">
        <f t="shared" si="37"/>
        <v>0</v>
      </c>
      <c r="F185" s="48" t="str">
        <f t="shared" si="38"/>
        <v/>
      </c>
      <c r="G185" s="54"/>
      <c r="I185" s="45" t="str">
        <f>'Wzorzec kategorii'!B147</f>
        <v>Oprogramowanie</v>
      </c>
      <c r="J185" s="107">
        <f t="shared" ca="1" si="35"/>
        <v>0</v>
      </c>
      <c r="K185" s="75">
        <f>Styczeń!D191</f>
        <v>0</v>
      </c>
      <c r="L185" s="75">
        <f>Luty!D191</f>
        <v>0</v>
      </c>
      <c r="M185" s="75">
        <f>Marzec!D191</f>
        <v>0</v>
      </c>
      <c r="N185" s="75">
        <f>Kwiecień!D191</f>
        <v>0</v>
      </c>
      <c r="O185" s="75">
        <f>Maj!D191</f>
        <v>0</v>
      </c>
      <c r="P185" s="75">
        <f>Czerwiec!D191</f>
        <v>0</v>
      </c>
      <c r="Q185" s="75">
        <f>Lipiec!D191</f>
        <v>0</v>
      </c>
      <c r="R185" s="75">
        <f>Sierpień!D191</f>
        <v>0</v>
      </c>
      <c r="S185" s="75">
        <f>Wrzesień!D191</f>
        <v>0</v>
      </c>
      <c r="T185" s="75">
        <f>Październik!D191</f>
        <v>0</v>
      </c>
      <c r="U185" s="75">
        <f>Listopad!D191</f>
        <v>0</v>
      </c>
      <c r="V185" s="75">
        <f>Grudzień!D191</f>
        <v>0</v>
      </c>
    </row>
    <row r="186" spans="2:22" s="44" customFormat="1" ht="16" outlineLevel="1" x14ac:dyDescent="0.2">
      <c r="B186" s="45" t="str">
        <f>'Wzorzec kategorii'!B148</f>
        <v>Edukacja / Szkolenia</v>
      </c>
      <c r="C186" s="81">
        <f>Styczeń!C192+Luty!C192+Marzec!C192+Kwiecień!C192+Maj!C192+Czerwiec!C192+Lipiec!C192+Sierpień!C192+Wrzesień!C192+Październik!C192+Listopad!C192+Grudzień!C192</f>
        <v>0</v>
      </c>
      <c r="D186" s="81">
        <f t="shared" si="36"/>
        <v>0</v>
      </c>
      <c r="E186" s="80">
        <f t="shared" si="37"/>
        <v>0</v>
      </c>
      <c r="F186" s="48" t="str">
        <f t="shared" si="38"/>
        <v/>
      </c>
      <c r="G186" s="54"/>
      <c r="I186" s="45" t="str">
        <f>'Wzorzec kategorii'!B148</f>
        <v>Edukacja / Szkolenia</v>
      </c>
      <c r="J186" s="107">
        <f t="shared" ca="1" si="35"/>
        <v>0</v>
      </c>
      <c r="K186" s="75">
        <f>Styczeń!D192</f>
        <v>0</v>
      </c>
      <c r="L186" s="75">
        <f>Luty!D192</f>
        <v>0</v>
      </c>
      <c r="M186" s="75">
        <f>Marzec!D192</f>
        <v>0</v>
      </c>
      <c r="N186" s="75">
        <f>Kwiecień!D192</f>
        <v>0</v>
      </c>
      <c r="O186" s="75">
        <f>Maj!D192</f>
        <v>0</v>
      </c>
      <c r="P186" s="75">
        <f>Czerwiec!D192</f>
        <v>0</v>
      </c>
      <c r="Q186" s="75">
        <f>Lipiec!D192</f>
        <v>0</v>
      </c>
      <c r="R186" s="75">
        <f>Sierpień!D192</f>
        <v>0</v>
      </c>
      <c r="S186" s="75">
        <f>Wrzesień!D192</f>
        <v>0</v>
      </c>
      <c r="T186" s="75">
        <f>Październik!D192</f>
        <v>0</v>
      </c>
      <c r="U186" s="75">
        <f>Listopad!D192</f>
        <v>0</v>
      </c>
      <c r="V186" s="75">
        <f>Grudzień!D192</f>
        <v>0</v>
      </c>
    </row>
    <row r="187" spans="2:22" s="44" customFormat="1" ht="16" outlineLevel="1" x14ac:dyDescent="0.2">
      <c r="B187" s="45" t="str">
        <f>'Wzorzec kategorii'!B149</f>
        <v>Usługi inne</v>
      </c>
      <c r="C187" s="81">
        <f>Styczeń!C193+Luty!C193+Marzec!C193+Kwiecień!C193+Maj!C193+Czerwiec!C193+Lipiec!C193+Sierpień!C193+Wrzesień!C193+Październik!C193+Listopad!C193+Grudzień!C193</f>
        <v>0</v>
      </c>
      <c r="D187" s="81">
        <f t="shared" si="36"/>
        <v>0</v>
      </c>
      <c r="E187" s="80">
        <f t="shared" si="37"/>
        <v>0</v>
      </c>
      <c r="F187" s="48" t="str">
        <f t="shared" si="38"/>
        <v/>
      </c>
      <c r="G187" s="54"/>
      <c r="I187" s="45" t="str">
        <f>'Wzorzec kategorii'!B149</f>
        <v>Usługi inne</v>
      </c>
      <c r="J187" s="107">
        <f t="shared" ca="1" si="35"/>
        <v>0</v>
      </c>
      <c r="K187" s="75">
        <f>Styczeń!D193</f>
        <v>0</v>
      </c>
      <c r="L187" s="75">
        <f>Luty!D193</f>
        <v>0</v>
      </c>
      <c r="M187" s="75">
        <f>Marzec!D193</f>
        <v>0</v>
      </c>
      <c r="N187" s="75">
        <f>Kwiecień!D193</f>
        <v>0</v>
      </c>
      <c r="O187" s="75">
        <f>Maj!D193</f>
        <v>0</v>
      </c>
      <c r="P187" s="75">
        <f>Czerwiec!D193</f>
        <v>0</v>
      </c>
      <c r="Q187" s="75">
        <f>Lipiec!D193</f>
        <v>0</v>
      </c>
      <c r="R187" s="75">
        <f>Sierpień!D193</f>
        <v>0</v>
      </c>
      <c r="S187" s="75">
        <f>Wrzesień!D193</f>
        <v>0</v>
      </c>
      <c r="T187" s="75">
        <f>Październik!D193</f>
        <v>0</v>
      </c>
      <c r="U187" s="75">
        <f>Listopad!D193</f>
        <v>0</v>
      </c>
      <c r="V187" s="75">
        <f>Grudzień!D193</f>
        <v>0</v>
      </c>
    </row>
    <row r="188" spans="2:22" s="44" customFormat="1" ht="16" outlineLevel="1" x14ac:dyDescent="0.2">
      <c r="B188" s="45" t="str">
        <f>'Wzorzec kategorii'!B150</f>
        <v>Podatki</v>
      </c>
      <c r="C188" s="81">
        <f>Styczeń!C194+Luty!C194+Marzec!C194+Kwiecień!C194+Maj!C194+Czerwiec!C194+Lipiec!C194+Sierpień!C194+Wrzesień!C194+Październik!C194+Listopad!C194+Grudzień!C194</f>
        <v>0</v>
      </c>
      <c r="D188" s="81">
        <f t="shared" si="36"/>
        <v>0</v>
      </c>
      <c r="E188" s="80">
        <f t="shared" si="37"/>
        <v>0</v>
      </c>
      <c r="F188" s="48" t="str">
        <f t="shared" si="38"/>
        <v/>
      </c>
      <c r="G188" s="54"/>
      <c r="I188" s="45" t="str">
        <f>'Wzorzec kategorii'!B150</f>
        <v>Podatki</v>
      </c>
      <c r="J188" s="107">
        <f t="shared" ca="1" si="35"/>
        <v>0</v>
      </c>
      <c r="K188" s="75">
        <f>Styczeń!D194</f>
        <v>0</v>
      </c>
      <c r="L188" s="75">
        <f>Luty!D194</f>
        <v>0</v>
      </c>
      <c r="M188" s="75">
        <f>Marzec!D194</f>
        <v>0</v>
      </c>
      <c r="N188" s="75">
        <f>Kwiecień!D194</f>
        <v>0</v>
      </c>
      <c r="O188" s="75">
        <f>Maj!D194</f>
        <v>0</v>
      </c>
      <c r="P188" s="75">
        <f>Czerwiec!D194</f>
        <v>0</v>
      </c>
      <c r="Q188" s="75">
        <f>Lipiec!D194</f>
        <v>0</v>
      </c>
      <c r="R188" s="75">
        <f>Sierpień!D194</f>
        <v>0</v>
      </c>
      <c r="S188" s="75">
        <f>Wrzesień!D194</f>
        <v>0</v>
      </c>
      <c r="T188" s="75">
        <f>Październik!D194</f>
        <v>0</v>
      </c>
      <c r="U188" s="75">
        <f>Listopad!D194</f>
        <v>0</v>
      </c>
      <c r="V188" s="75">
        <f>Grudzień!D194</f>
        <v>0</v>
      </c>
    </row>
    <row r="189" spans="2:22" s="44" customFormat="1" ht="16" outlineLevel="1" x14ac:dyDescent="0.2">
      <c r="B189" s="45" t="str">
        <f>'Wzorzec kategorii'!B151</f>
        <v>Inne</v>
      </c>
      <c r="C189" s="81">
        <f>Styczeń!C195+Luty!C195+Marzec!C195+Kwiecień!C195+Maj!C195+Czerwiec!C195+Lipiec!C195+Sierpień!C195+Wrzesień!C195+Październik!C195+Listopad!C195+Grudzień!C195</f>
        <v>0</v>
      </c>
      <c r="D189" s="81">
        <f t="shared" si="36"/>
        <v>0</v>
      </c>
      <c r="E189" s="80">
        <f t="shared" si="37"/>
        <v>0</v>
      </c>
      <c r="F189" s="48" t="str">
        <f t="shared" si="38"/>
        <v/>
      </c>
      <c r="G189" s="54"/>
      <c r="I189" s="45" t="str">
        <f>'Wzorzec kategorii'!B151</f>
        <v>Inne</v>
      </c>
      <c r="J189" s="107">
        <f t="shared" ca="1" si="35"/>
        <v>0</v>
      </c>
      <c r="K189" s="75">
        <f>Styczeń!D195</f>
        <v>0</v>
      </c>
      <c r="L189" s="75">
        <f>Luty!D195</f>
        <v>0</v>
      </c>
      <c r="M189" s="75">
        <f>Marzec!D195</f>
        <v>0</v>
      </c>
      <c r="N189" s="75">
        <f>Kwiecień!D195</f>
        <v>0</v>
      </c>
      <c r="O189" s="75">
        <f>Maj!D195</f>
        <v>0</v>
      </c>
      <c r="P189" s="75">
        <f>Czerwiec!D195</f>
        <v>0</v>
      </c>
      <c r="Q189" s="75">
        <f>Lipiec!D195</f>
        <v>0</v>
      </c>
      <c r="R189" s="75">
        <f>Sierpień!D195</f>
        <v>0</v>
      </c>
      <c r="S189" s="75">
        <f>Wrzesień!D195</f>
        <v>0</v>
      </c>
      <c r="T189" s="75">
        <f>Październik!D195</f>
        <v>0</v>
      </c>
      <c r="U189" s="75">
        <f>Listopad!D195</f>
        <v>0</v>
      </c>
      <c r="V189" s="75">
        <f>Grudzień!D195</f>
        <v>0</v>
      </c>
    </row>
    <row r="190" spans="2:22" s="44" customFormat="1" ht="16" outlineLevel="1" x14ac:dyDescent="0.2">
      <c r="B190" s="45" t="str">
        <f>'Wzorzec kategorii'!B152</f>
        <v>.</v>
      </c>
      <c r="C190" s="81">
        <f>Styczeń!C196+Luty!C196+Marzec!C196+Kwiecień!C196+Maj!C196+Czerwiec!C196+Lipiec!C196+Sierpień!C196+Wrzesień!C196+Październik!C196+Listopad!C196+Grudzień!C196</f>
        <v>0</v>
      </c>
      <c r="D190" s="81">
        <f t="shared" si="36"/>
        <v>0</v>
      </c>
      <c r="E190" s="80">
        <f t="shared" si="37"/>
        <v>0</v>
      </c>
      <c r="F190" s="50" t="str">
        <f t="shared" si="38"/>
        <v/>
      </c>
      <c r="G190" s="55"/>
      <c r="I190" s="45" t="str">
        <f>'Wzorzec kategorii'!B152</f>
        <v>.</v>
      </c>
      <c r="J190" s="107">
        <f t="shared" ca="1" si="35"/>
        <v>0</v>
      </c>
      <c r="K190" s="75">
        <f>Styczeń!D196</f>
        <v>0</v>
      </c>
      <c r="L190" s="75">
        <f>Luty!D196</f>
        <v>0</v>
      </c>
      <c r="M190" s="75">
        <f>Marzec!D196</f>
        <v>0</v>
      </c>
      <c r="N190" s="75">
        <f>Kwiecień!D196</f>
        <v>0</v>
      </c>
      <c r="O190" s="75">
        <f>Maj!D196</f>
        <v>0</v>
      </c>
      <c r="P190" s="75">
        <f>Czerwiec!D196</f>
        <v>0</v>
      </c>
      <c r="Q190" s="75">
        <f>Lipiec!D196</f>
        <v>0</v>
      </c>
      <c r="R190" s="75">
        <f>Sierpień!D196</f>
        <v>0</v>
      </c>
      <c r="S190" s="75">
        <f>Wrzesień!D196</f>
        <v>0</v>
      </c>
      <c r="T190" s="75">
        <f>Październik!D196</f>
        <v>0</v>
      </c>
      <c r="U190" s="75">
        <f>Listopad!D196</f>
        <v>0</v>
      </c>
      <c r="V190" s="75">
        <f>Grudzień!D196</f>
        <v>0</v>
      </c>
    </row>
    <row r="191" spans="2:22" s="44" customFormat="1" ht="16" outlineLevel="1" x14ac:dyDescent="0.2">
      <c r="B191" s="45" t="str">
        <f>'Wzorzec kategorii'!B153</f>
        <v>.</v>
      </c>
      <c r="C191" s="81">
        <f>Styczeń!C197+Luty!C197+Marzec!C197+Kwiecień!C197+Maj!C197+Czerwiec!C197+Lipiec!C197+Sierpień!C197+Wrzesień!C197+Październik!C197+Listopad!C197+Grudzień!C197</f>
        <v>0</v>
      </c>
      <c r="D191" s="81">
        <f t="shared" si="36"/>
        <v>0</v>
      </c>
      <c r="E191" s="80">
        <f t="shared" si="37"/>
        <v>0</v>
      </c>
      <c r="F191" s="50" t="str">
        <f t="shared" si="38"/>
        <v/>
      </c>
      <c r="G191" s="55"/>
      <c r="I191" s="45" t="str">
        <f>'Wzorzec kategorii'!B153</f>
        <v>.</v>
      </c>
      <c r="J191" s="107">
        <f t="shared" ca="1" si="35"/>
        <v>0</v>
      </c>
      <c r="K191" s="75">
        <f>Styczeń!D197</f>
        <v>0</v>
      </c>
      <c r="L191" s="75">
        <f>Luty!D197</f>
        <v>0</v>
      </c>
      <c r="M191" s="75">
        <f>Marzec!D197</f>
        <v>0</v>
      </c>
      <c r="N191" s="75">
        <f>Kwiecień!D197</f>
        <v>0</v>
      </c>
      <c r="O191" s="75">
        <f>Maj!D197</f>
        <v>0</v>
      </c>
      <c r="P191" s="75">
        <f>Czerwiec!D197</f>
        <v>0</v>
      </c>
      <c r="Q191" s="75">
        <f>Lipiec!D197</f>
        <v>0</v>
      </c>
      <c r="R191" s="75">
        <f>Sierpień!D197</f>
        <v>0</v>
      </c>
      <c r="S191" s="75">
        <f>Wrzesień!D197</f>
        <v>0</v>
      </c>
      <c r="T191" s="75">
        <f>Październik!D197</f>
        <v>0</v>
      </c>
      <c r="U191" s="75">
        <f>Listopad!D197</f>
        <v>0</v>
      </c>
      <c r="V191" s="75">
        <f>Grudzień!D197</f>
        <v>0</v>
      </c>
    </row>
    <row r="192" spans="2:22" s="44" customFormat="1" ht="16" outlineLevel="1" x14ac:dyDescent="0.2">
      <c r="B192" s="56" t="s">
        <v>30</v>
      </c>
      <c r="C192" s="75"/>
      <c r="D192" s="75"/>
      <c r="E192" s="75"/>
      <c r="I192" s="63" t="s">
        <v>30</v>
      </c>
      <c r="J192" s="108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</row>
    <row r="193" spans="2:22" s="44" customFormat="1" ht="16" x14ac:dyDescent="0.2">
      <c r="B193" s="41" t="str">
        <f>'Wzorzec kategorii'!B155</f>
        <v>Spłata długów</v>
      </c>
      <c r="C193" s="77">
        <f>Styczeń!C199+Luty!C199+Marzec!C199+Kwiecień!C199+Maj!C199+Czerwiec!C199+Lipiec!C199+Sierpień!C199+Wrzesień!C199+Październik!C199+Listopad!C199+Grudzień!C199</f>
        <v>0</v>
      </c>
      <c r="D193" s="78">
        <f>(SUM(K193:V193))</f>
        <v>0</v>
      </c>
      <c r="E193" s="77">
        <f>C193-D193</f>
        <v>0</v>
      </c>
      <c r="F193" s="43" t="str">
        <f>IFERROR(D193/C193,"")</f>
        <v/>
      </c>
      <c r="G193" s="42"/>
      <c r="I193" s="62" t="str">
        <f>'Wzorzec kategorii'!B155</f>
        <v>Spłata długów</v>
      </c>
      <c r="J193" s="107">
        <f t="shared" ref="J193:J203" ca="1" si="39">(SUM(K193:V193)/$J$44)</f>
        <v>0</v>
      </c>
      <c r="K193" s="77">
        <f>Styczeń!D199</f>
        <v>0</v>
      </c>
      <c r="L193" s="77">
        <f>Luty!D199</f>
        <v>0</v>
      </c>
      <c r="M193" s="77">
        <f>Marzec!D199</f>
        <v>0</v>
      </c>
      <c r="N193" s="77">
        <f>Kwiecień!D199</f>
        <v>0</v>
      </c>
      <c r="O193" s="77">
        <f>Maj!D199</f>
        <v>0</v>
      </c>
      <c r="P193" s="77">
        <f>Czerwiec!D199</f>
        <v>0</v>
      </c>
      <c r="Q193" s="77">
        <f>Lipiec!D199</f>
        <v>0</v>
      </c>
      <c r="R193" s="77">
        <f>Sierpień!D199</f>
        <v>0</v>
      </c>
      <c r="S193" s="77">
        <f>Wrzesień!D199</f>
        <v>0</v>
      </c>
      <c r="T193" s="77">
        <f>Październik!D199</f>
        <v>0</v>
      </c>
      <c r="U193" s="77">
        <f>Listopad!D199</f>
        <v>0</v>
      </c>
      <c r="V193" s="77">
        <f>Grudzień!D199</f>
        <v>0</v>
      </c>
    </row>
    <row r="194" spans="2:22" s="44" customFormat="1" ht="16" outlineLevel="1" x14ac:dyDescent="0.2">
      <c r="B194" s="45" t="str">
        <f>'Wzorzec kategorii'!B156</f>
        <v>Kredyt hipoteczny</v>
      </c>
      <c r="C194" s="81">
        <f>Styczeń!C200+Luty!C200+Marzec!C200+Kwiecień!C200+Maj!C200+Czerwiec!C200+Lipiec!C200+Sierpień!C200+Wrzesień!C200+Październik!C200+Listopad!C200+Grudzień!C200</f>
        <v>0</v>
      </c>
      <c r="D194" s="81">
        <f t="shared" ref="D194:D203" si="40">(SUM(K194:V194))</f>
        <v>0</v>
      </c>
      <c r="E194" s="80">
        <f t="shared" ref="E194:E203" si="41">C194-D194</f>
        <v>0</v>
      </c>
      <c r="F194" s="48" t="str">
        <f t="shared" ref="F194:F203" si="42">IFERROR(D194/C194,"")</f>
        <v/>
      </c>
      <c r="G194" s="54"/>
      <c r="I194" s="45" t="str">
        <f>'Wzorzec kategorii'!B156</f>
        <v>Kredyt hipoteczny</v>
      </c>
      <c r="J194" s="107">
        <f t="shared" ca="1" si="39"/>
        <v>0</v>
      </c>
      <c r="K194" s="75">
        <f>Styczeń!D200</f>
        <v>0</v>
      </c>
      <c r="L194" s="75">
        <f>Luty!D200</f>
        <v>0</v>
      </c>
      <c r="M194" s="75">
        <f>Marzec!D200</f>
        <v>0</v>
      </c>
      <c r="N194" s="75">
        <f>Kwiecień!D200</f>
        <v>0</v>
      </c>
      <c r="O194" s="75">
        <f>Maj!D200</f>
        <v>0</v>
      </c>
      <c r="P194" s="75">
        <f>Czerwiec!D200</f>
        <v>0</v>
      </c>
      <c r="Q194" s="75">
        <f>Lipiec!D200</f>
        <v>0</v>
      </c>
      <c r="R194" s="75">
        <f>Sierpień!D200</f>
        <v>0</v>
      </c>
      <c r="S194" s="75">
        <f>Wrzesień!D200</f>
        <v>0</v>
      </c>
      <c r="T194" s="75">
        <f>Październik!D200</f>
        <v>0</v>
      </c>
      <c r="U194" s="75">
        <f>Listopad!D200</f>
        <v>0</v>
      </c>
      <c r="V194" s="75">
        <f>Grudzień!D200</f>
        <v>0</v>
      </c>
    </row>
    <row r="195" spans="2:22" s="44" customFormat="1" ht="16" outlineLevel="1" x14ac:dyDescent="0.2">
      <c r="B195" s="45" t="str">
        <f>'Wzorzec kategorii'!B157</f>
        <v>Kredyt konsumpcyjny</v>
      </c>
      <c r="C195" s="81">
        <f>Styczeń!C201+Luty!C201+Marzec!C201+Kwiecień!C201+Maj!C201+Czerwiec!C201+Lipiec!C201+Sierpień!C201+Wrzesień!C201+Październik!C201+Listopad!C201+Grudzień!C201</f>
        <v>0</v>
      </c>
      <c r="D195" s="81">
        <f t="shared" si="40"/>
        <v>0</v>
      </c>
      <c r="E195" s="80">
        <f t="shared" si="41"/>
        <v>0</v>
      </c>
      <c r="F195" s="48" t="str">
        <f t="shared" si="42"/>
        <v/>
      </c>
      <c r="G195" s="54"/>
      <c r="I195" s="45" t="str">
        <f>'Wzorzec kategorii'!B157</f>
        <v>Kredyt konsumpcyjny</v>
      </c>
      <c r="J195" s="107">
        <f t="shared" ca="1" si="39"/>
        <v>0</v>
      </c>
      <c r="K195" s="75">
        <f>Styczeń!D201</f>
        <v>0</v>
      </c>
      <c r="L195" s="75">
        <f>Luty!D201</f>
        <v>0</v>
      </c>
      <c r="M195" s="75">
        <f>Marzec!D201</f>
        <v>0</v>
      </c>
      <c r="N195" s="75">
        <f>Kwiecień!D201</f>
        <v>0</v>
      </c>
      <c r="O195" s="75">
        <f>Maj!D201</f>
        <v>0</v>
      </c>
      <c r="P195" s="75">
        <f>Czerwiec!D201</f>
        <v>0</v>
      </c>
      <c r="Q195" s="75">
        <f>Lipiec!D201</f>
        <v>0</v>
      </c>
      <c r="R195" s="75">
        <f>Sierpień!D201</f>
        <v>0</v>
      </c>
      <c r="S195" s="75">
        <f>Wrzesień!D201</f>
        <v>0</v>
      </c>
      <c r="T195" s="75">
        <f>Październik!D201</f>
        <v>0</v>
      </c>
      <c r="U195" s="75">
        <f>Listopad!D201</f>
        <v>0</v>
      </c>
      <c r="V195" s="75">
        <f>Grudzień!D201</f>
        <v>0</v>
      </c>
    </row>
    <row r="196" spans="2:22" s="44" customFormat="1" ht="16" outlineLevel="1" x14ac:dyDescent="0.2">
      <c r="B196" s="45" t="str">
        <f>'Wzorzec kategorii'!B158</f>
        <v>Pożyczka osobista</v>
      </c>
      <c r="C196" s="81">
        <f>Styczeń!C202+Luty!C202+Marzec!C202+Kwiecień!C202+Maj!C202+Czerwiec!C202+Lipiec!C202+Sierpień!C202+Wrzesień!C202+Październik!C202+Listopad!C202+Grudzień!C202</f>
        <v>0</v>
      </c>
      <c r="D196" s="81">
        <f t="shared" si="40"/>
        <v>0</v>
      </c>
      <c r="E196" s="80">
        <f t="shared" si="41"/>
        <v>0</v>
      </c>
      <c r="F196" s="48" t="str">
        <f t="shared" si="42"/>
        <v/>
      </c>
      <c r="G196" s="54"/>
      <c r="I196" s="45" t="str">
        <f>'Wzorzec kategorii'!B158</f>
        <v>Pożyczka osobista</v>
      </c>
      <c r="J196" s="107">
        <f t="shared" ca="1" si="39"/>
        <v>0</v>
      </c>
      <c r="K196" s="75">
        <f>Styczeń!D202</f>
        <v>0</v>
      </c>
      <c r="L196" s="75">
        <f>Luty!D202</f>
        <v>0</v>
      </c>
      <c r="M196" s="75">
        <f>Marzec!D202</f>
        <v>0</v>
      </c>
      <c r="N196" s="75">
        <f>Kwiecień!D202</f>
        <v>0</v>
      </c>
      <c r="O196" s="75">
        <f>Maj!D202</f>
        <v>0</v>
      </c>
      <c r="P196" s="75">
        <f>Czerwiec!D202</f>
        <v>0</v>
      </c>
      <c r="Q196" s="75">
        <f>Lipiec!D202</f>
        <v>0</v>
      </c>
      <c r="R196" s="75">
        <f>Sierpień!D202</f>
        <v>0</v>
      </c>
      <c r="S196" s="75">
        <f>Wrzesień!D202</f>
        <v>0</v>
      </c>
      <c r="T196" s="75">
        <f>Październik!D202</f>
        <v>0</v>
      </c>
      <c r="U196" s="75">
        <f>Listopad!D202</f>
        <v>0</v>
      </c>
      <c r="V196" s="75">
        <f>Grudzień!D202</f>
        <v>0</v>
      </c>
    </row>
    <row r="197" spans="2:22" s="44" customFormat="1" ht="16" outlineLevel="1" x14ac:dyDescent="0.2">
      <c r="B197" s="45" t="str">
        <f>'Wzorzec kategorii'!B159</f>
        <v>Inne</v>
      </c>
      <c r="C197" s="81">
        <f>Styczeń!C203+Luty!C203+Marzec!C203+Kwiecień!C203+Maj!C203+Czerwiec!C203+Lipiec!C203+Sierpień!C203+Wrzesień!C203+Październik!C203+Listopad!C203+Grudzień!C203</f>
        <v>0</v>
      </c>
      <c r="D197" s="81">
        <f t="shared" si="40"/>
        <v>0</v>
      </c>
      <c r="E197" s="80">
        <f t="shared" si="41"/>
        <v>0</v>
      </c>
      <c r="F197" s="48" t="str">
        <f t="shared" si="42"/>
        <v/>
      </c>
      <c r="G197" s="54"/>
      <c r="I197" s="45" t="str">
        <f>'Wzorzec kategorii'!B159</f>
        <v>Inne</v>
      </c>
      <c r="J197" s="107">
        <f t="shared" ca="1" si="39"/>
        <v>0</v>
      </c>
      <c r="K197" s="75">
        <f>Styczeń!D203</f>
        <v>0</v>
      </c>
      <c r="L197" s="75">
        <f>Luty!D203</f>
        <v>0</v>
      </c>
      <c r="M197" s="75">
        <f>Marzec!D203</f>
        <v>0</v>
      </c>
      <c r="N197" s="75">
        <f>Kwiecień!D203</f>
        <v>0</v>
      </c>
      <c r="O197" s="75">
        <f>Maj!D203</f>
        <v>0</v>
      </c>
      <c r="P197" s="75">
        <f>Czerwiec!D203</f>
        <v>0</v>
      </c>
      <c r="Q197" s="75">
        <f>Lipiec!D203</f>
        <v>0</v>
      </c>
      <c r="R197" s="75">
        <f>Sierpień!D203</f>
        <v>0</v>
      </c>
      <c r="S197" s="75">
        <f>Wrzesień!D203</f>
        <v>0</v>
      </c>
      <c r="T197" s="75">
        <f>Październik!D203</f>
        <v>0</v>
      </c>
      <c r="U197" s="75">
        <f>Listopad!D203</f>
        <v>0</v>
      </c>
      <c r="V197" s="75">
        <f>Grudzień!D203</f>
        <v>0</v>
      </c>
    </row>
    <row r="198" spans="2:22" s="44" customFormat="1" ht="16" outlineLevel="1" x14ac:dyDescent="0.2">
      <c r="B198" s="45" t="str">
        <f>'Wzorzec kategorii'!B160</f>
        <v>.</v>
      </c>
      <c r="C198" s="81">
        <f>Styczeń!C204+Luty!C204+Marzec!C204+Kwiecień!C204+Maj!C204+Czerwiec!C204+Lipiec!C204+Sierpień!C204+Wrzesień!C204+Październik!C204+Listopad!C204+Grudzień!C204</f>
        <v>0</v>
      </c>
      <c r="D198" s="81">
        <f t="shared" si="40"/>
        <v>0</v>
      </c>
      <c r="E198" s="80">
        <f t="shared" si="41"/>
        <v>0</v>
      </c>
      <c r="F198" s="48" t="str">
        <f t="shared" si="42"/>
        <v/>
      </c>
      <c r="G198" s="54"/>
      <c r="I198" s="45" t="str">
        <f>'Wzorzec kategorii'!B160</f>
        <v>.</v>
      </c>
      <c r="J198" s="107">
        <f t="shared" ca="1" si="39"/>
        <v>0</v>
      </c>
      <c r="K198" s="75">
        <f>Styczeń!D204</f>
        <v>0</v>
      </c>
      <c r="L198" s="75">
        <f>Luty!D204</f>
        <v>0</v>
      </c>
      <c r="M198" s="75">
        <f>Marzec!D204</f>
        <v>0</v>
      </c>
      <c r="N198" s="75">
        <f>Kwiecień!D204</f>
        <v>0</v>
      </c>
      <c r="O198" s="75">
        <f>Maj!D204</f>
        <v>0</v>
      </c>
      <c r="P198" s="75">
        <f>Czerwiec!D204</f>
        <v>0</v>
      </c>
      <c r="Q198" s="75">
        <f>Lipiec!D204</f>
        <v>0</v>
      </c>
      <c r="R198" s="75">
        <f>Sierpień!D204</f>
        <v>0</v>
      </c>
      <c r="S198" s="75">
        <f>Wrzesień!D204</f>
        <v>0</v>
      </c>
      <c r="T198" s="75">
        <f>Październik!D204</f>
        <v>0</v>
      </c>
      <c r="U198" s="75">
        <f>Listopad!D204</f>
        <v>0</v>
      </c>
      <c r="V198" s="75">
        <f>Grudzień!D204</f>
        <v>0</v>
      </c>
    </row>
    <row r="199" spans="2:22" s="44" customFormat="1" ht="16" outlineLevel="1" x14ac:dyDescent="0.2">
      <c r="B199" s="45" t="str">
        <f>'Wzorzec kategorii'!B161</f>
        <v>.</v>
      </c>
      <c r="C199" s="81">
        <f>Styczeń!C205+Luty!C205+Marzec!C205+Kwiecień!C205+Maj!C205+Czerwiec!C205+Lipiec!C205+Sierpień!C205+Wrzesień!C205+Październik!C205+Listopad!C205+Grudzień!C205</f>
        <v>0</v>
      </c>
      <c r="D199" s="81">
        <f t="shared" si="40"/>
        <v>0</v>
      </c>
      <c r="E199" s="80">
        <f t="shared" si="41"/>
        <v>0</v>
      </c>
      <c r="F199" s="48" t="str">
        <f t="shared" si="42"/>
        <v/>
      </c>
      <c r="G199" s="54"/>
      <c r="I199" s="45" t="str">
        <f>'Wzorzec kategorii'!B161</f>
        <v>.</v>
      </c>
      <c r="J199" s="107">
        <f t="shared" ca="1" si="39"/>
        <v>0</v>
      </c>
      <c r="K199" s="75">
        <f>Styczeń!D205</f>
        <v>0</v>
      </c>
      <c r="L199" s="75">
        <f>Luty!D205</f>
        <v>0</v>
      </c>
      <c r="M199" s="75">
        <f>Marzec!D205</f>
        <v>0</v>
      </c>
      <c r="N199" s="75">
        <f>Kwiecień!D205</f>
        <v>0</v>
      </c>
      <c r="O199" s="75">
        <f>Maj!D205</f>
        <v>0</v>
      </c>
      <c r="P199" s="75">
        <f>Czerwiec!D205</f>
        <v>0</v>
      </c>
      <c r="Q199" s="75">
        <f>Lipiec!D205</f>
        <v>0</v>
      </c>
      <c r="R199" s="75">
        <f>Sierpień!D205</f>
        <v>0</v>
      </c>
      <c r="S199" s="75">
        <f>Wrzesień!D205</f>
        <v>0</v>
      </c>
      <c r="T199" s="75">
        <f>Październik!D205</f>
        <v>0</v>
      </c>
      <c r="U199" s="75">
        <f>Listopad!D205</f>
        <v>0</v>
      </c>
      <c r="V199" s="75">
        <f>Grudzień!D205</f>
        <v>0</v>
      </c>
    </row>
    <row r="200" spans="2:22" s="44" customFormat="1" ht="16" outlineLevel="1" x14ac:dyDescent="0.2">
      <c r="B200" s="45" t="str">
        <f>'Wzorzec kategorii'!B162</f>
        <v>.</v>
      </c>
      <c r="C200" s="81">
        <f>Styczeń!C206+Luty!C206+Marzec!C206+Kwiecień!C206+Maj!C206+Czerwiec!C206+Lipiec!C206+Sierpień!C206+Wrzesień!C206+Październik!C206+Listopad!C206+Grudzień!C206</f>
        <v>0</v>
      </c>
      <c r="D200" s="81">
        <f t="shared" si="40"/>
        <v>0</v>
      </c>
      <c r="E200" s="80">
        <f t="shared" si="41"/>
        <v>0</v>
      </c>
      <c r="F200" s="50" t="str">
        <f t="shared" si="42"/>
        <v/>
      </c>
      <c r="G200" s="55"/>
      <c r="I200" s="45" t="str">
        <f>'Wzorzec kategorii'!B162</f>
        <v>.</v>
      </c>
      <c r="J200" s="107">
        <f t="shared" ca="1" si="39"/>
        <v>0</v>
      </c>
      <c r="K200" s="75">
        <f>Styczeń!D206</f>
        <v>0</v>
      </c>
      <c r="L200" s="75">
        <f>Luty!D206</f>
        <v>0</v>
      </c>
      <c r="M200" s="75">
        <f>Marzec!D206</f>
        <v>0</v>
      </c>
      <c r="N200" s="75">
        <f>Kwiecień!D206</f>
        <v>0</v>
      </c>
      <c r="O200" s="75">
        <f>Maj!D206</f>
        <v>0</v>
      </c>
      <c r="P200" s="75">
        <f>Czerwiec!D206</f>
        <v>0</v>
      </c>
      <c r="Q200" s="75">
        <f>Lipiec!D206</f>
        <v>0</v>
      </c>
      <c r="R200" s="75">
        <f>Sierpień!D206</f>
        <v>0</v>
      </c>
      <c r="S200" s="75">
        <f>Wrzesień!D206</f>
        <v>0</v>
      </c>
      <c r="T200" s="75">
        <f>Październik!D206</f>
        <v>0</v>
      </c>
      <c r="U200" s="75">
        <f>Listopad!D206</f>
        <v>0</v>
      </c>
      <c r="V200" s="75">
        <f>Grudzień!D206</f>
        <v>0</v>
      </c>
    </row>
    <row r="201" spans="2:22" s="44" customFormat="1" ht="16" outlineLevel="1" x14ac:dyDescent="0.2">
      <c r="B201" s="45" t="str">
        <f>'Wzorzec kategorii'!B163</f>
        <v>.</v>
      </c>
      <c r="C201" s="81">
        <f>Styczeń!C207+Luty!C207+Marzec!C207+Kwiecień!C207+Maj!C207+Czerwiec!C207+Lipiec!C207+Sierpień!C207+Wrzesień!C207+Październik!C207+Listopad!C207+Grudzień!C207</f>
        <v>0</v>
      </c>
      <c r="D201" s="81">
        <f t="shared" si="40"/>
        <v>0</v>
      </c>
      <c r="E201" s="80">
        <f t="shared" si="41"/>
        <v>0</v>
      </c>
      <c r="F201" s="50" t="str">
        <f t="shared" si="42"/>
        <v/>
      </c>
      <c r="G201" s="55"/>
      <c r="I201" s="45" t="str">
        <f>'Wzorzec kategorii'!B163</f>
        <v>.</v>
      </c>
      <c r="J201" s="107">
        <f t="shared" ca="1" si="39"/>
        <v>0</v>
      </c>
      <c r="K201" s="75">
        <f>Styczeń!D207</f>
        <v>0</v>
      </c>
      <c r="L201" s="75">
        <f>Luty!D207</f>
        <v>0</v>
      </c>
      <c r="M201" s="75">
        <f>Marzec!D207</f>
        <v>0</v>
      </c>
      <c r="N201" s="75">
        <f>Kwiecień!D207</f>
        <v>0</v>
      </c>
      <c r="O201" s="75">
        <f>Maj!D207</f>
        <v>0</v>
      </c>
      <c r="P201" s="75">
        <f>Czerwiec!D207</f>
        <v>0</v>
      </c>
      <c r="Q201" s="75">
        <f>Lipiec!D207</f>
        <v>0</v>
      </c>
      <c r="R201" s="75">
        <f>Sierpień!D207</f>
        <v>0</v>
      </c>
      <c r="S201" s="75">
        <f>Wrzesień!D207</f>
        <v>0</v>
      </c>
      <c r="T201" s="75">
        <f>Październik!D207</f>
        <v>0</v>
      </c>
      <c r="U201" s="75">
        <f>Listopad!D207</f>
        <v>0</v>
      </c>
      <c r="V201" s="75">
        <f>Grudzień!D207</f>
        <v>0</v>
      </c>
    </row>
    <row r="202" spans="2:22" s="44" customFormat="1" ht="16" outlineLevel="1" x14ac:dyDescent="0.2">
      <c r="B202" s="45" t="str">
        <f>'Wzorzec kategorii'!B164</f>
        <v>.</v>
      </c>
      <c r="C202" s="81">
        <f>Styczeń!C208+Luty!C208+Marzec!C208+Kwiecień!C208+Maj!C208+Czerwiec!C208+Lipiec!C208+Sierpień!C208+Wrzesień!C208+Październik!C208+Listopad!C208+Grudzień!C208</f>
        <v>0</v>
      </c>
      <c r="D202" s="81">
        <f t="shared" si="40"/>
        <v>0</v>
      </c>
      <c r="E202" s="80">
        <f t="shared" si="41"/>
        <v>0</v>
      </c>
      <c r="F202" s="50" t="str">
        <f t="shared" si="42"/>
        <v/>
      </c>
      <c r="G202" s="55"/>
      <c r="I202" s="45" t="str">
        <f>'Wzorzec kategorii'!B164</f>
        <v>.</v>
      </c>
      <c r="J202" s="107">
        <f t="shared" ca="1" si="39"/>
        <v>0</v>
      </c>
      <c r="K202" s="75">
        <f>Styczeń!D208</f>
        <v>0</v>
      </c>
      <c r="L202" s="75">
        <f>Luty!D208</f>
        <v>0</v>
      </c>
      <c r="M202" s="75">
        <f>Marzec!D208</f>
        <v>0</v>
      </c>
      <c r="N202" s="75">
        <f>Kwiecień!D208</f>
        <v>0</v>
      </c>
      <c r="O202" s="75">
        <f>Maj!D208</f>
        <v>0</v>
      </c>
      <c r="P202" s="75">
        <f>Czerwiec!D208</f>
        <v>0</v>
      </c>
      <c r="Q202" s="75">
        <f>Lipiec!D208</f>
        <v>0</v>
      </c>
      <c r="R202" s="75">
        <f>Sierpień!D208</f>
        <v>0</v>
      </c>
      <c r="S202" s="75">
        <f>Wrzesień!D208</f>
        <v>0</v>
      </c>
      <c r="T202" s="75">
        <f>Październik!D208</f>
        <v>0</v>
      </c>
      <c r="U202" s="75">
        <f>Listopad!D208</f>
        <v>0</v>
      </c>
      <c r="V202" s="75">
        <f>Grudzień!D208</f>
        <v>0</v>
      </c>
    </row>
    <row r="203" spans="2:22" s="44" customFormat="1" ht="16" outlineLevel="1" x14ac:dyDescent="0.2">
      <c r="B203" s="45" t="str">
        <f>'Wzorzec kategorii'!B165</f>
        <v>.</v>
      </c>
      <c r="C203" s="81">
        <f>Styczeń!C209+Luty!C209+Marzec!C209+Kwiecień!C209+Maj!C209+Czerwiec!C209+Lipiec!C209+Sierpień!C209+Wrzesień!C209+Październik!C209+Listopad!C209+Grudzień!C209</f>
        <v>0</v>
      </c>
      <c r="D203" s="81">
        <f t="shared" si="40"/>
        <v>0</v>
      </c>
      <c r="E203" s="80">
        <f t="shared" si="41"/>
        <v>0</v>
      </c>
      <c r="F203" s="50" t="str">
        <f t="shared" si="42"/>
        <v/>
      </c>
      <c r="G203" s="55"/>
      <c r="I203" s="45" t="str">
        <f>'Wzorzec kategorii'!B165</f>
        <v>.</v>
      </c>
      <c r="J203" s="107">
        <f t="shared" ca="1" si="39"/>
        <v>0</v>
      </c>
      <c r="K203" s="75">
        <f>Styczeń!D209</f>
        <v>0</v>
      </c>
      <c r="L203" s="75">
        <f>Luty!D209</f>
        <v>0</v>
      </c>
      <c r="M203" s="75">
        <f>Marzec!D209</f>
        <v>0</v>
      </c>
      <c r="N203" s="75">
        <f>Kwiecień!D209</f>
        <v>0</v>
      </c>
      <c r="O203" s="75">
        <f>Maj!D209</f>
        <v>0</v>
      </c>
      <c r="P203" s="75">
        <f>Czerwiec!D209</f>
        <v>0</v>
      </c>
      <c r="Q203" s="75">
        <f>Lipiec!D209</f>
        <v>0</v>
      </c>
      <c r="R203" s="75">
        <f>Sierpień!D209</f>
        <v>0</v>
      </c>
      <c r="S203" s="75">
        <f>Wrzesień!D209</f>
        <v>0</v>
      </c>
      <c r="T203" s="75">
        <f>Październik!D209</f>
        <v>0</v>
      </c>
      <c r="U203" s="75">
        <f>Listopad!D209</f>
        <v>0</v>
      </c>
      <c r="V203" s="75">
        <f>Grudzień!D209</f>
        <v>0</v>
      </c>
    </row>
    <row r="204" spans="2:22" s="44" customFormat="1" ht="16" outlineLevel="1" x14ac:dyDescent="0.2">
      <c r="B204" s="56" t="s">
        <v>30</v>
      </c>
      <c r="C204" s="75"/>
      <c r="D204" s="75"/>
      <c r="E204" s="75"/>
      <c r="I204" s="63" t="s">
        <v>30</v>
      </c>
      <c r="J204" s="108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</row>
    <row r="205" spans="2:22" s="44" customFormat="1" ht="16" x14ac:dyDescent="0.2">
      <c r="B205" s="41" t="str">
        <f>'Wzorzec kategorii'!B167</f>
        <v>Budowanie oszczędności</v>
      </c>
      <c r="C205" s="77">
        <f>Styczeń!C211+Luty!C211+Marzec!C211+Kwiecień!C211+Maj!C211+Czerwiec!C211+Lipiec!C211+Sierpień!C211+Wrzesień!C211+Październik!C211+Listopad!C211+Grudzień!C211</f>
        <v>0</v>
      </c>
      <c r="D205" s="78">
        <f>(SUM(K205:V205))</f>
        <v>0</v>
      </c>
      <c r="E205" s="77">
        <f>C205-D205</f>
        <v>0</v>
      </c>
      <c r="F205" s="43" t="str">
        <f>IFERROR(D205/C205,"")</f>
        <v/>
      </c>
      <c r="G205" s="42"/>
      <c r="I205" s="62" t="str">
        <f>'Wzorzec kategorii'!B167</f>
        <v>Budowanie oszczędności</v>
      </c>
      <c r="J205" s="107">
        <f t="shared" ref="J205:J215" ca="1" si="43">(SUM(K205:V205)/$J$44)</f>
        <v>0</v>
      </c>
      <c r="K205" s="77">
        <f>Styczeń!D211</f>
        <v>0</v>
      </c>
      <c r="L205" s="77">
        <f>Luty!D211</f>
        <v>0</v>
      </c>
      <c r="M205" s="77">
        <f>Marzec!D211</f>
        <v>0</v>
      </c>
      <c r="N205" s="77">
        <f>Kwiecień!D211</f>
        <v>0</v>
      </c>
      <c r="O205" s="77">
        <f>Maj!D211</f>
        <v>0</v>
      </c>
      <c r="P205" s="77">
        <f>Czerwiec!D211</f>
        <v>0</v>
      </c>
      <c r="Q205" s="77">
        <f>Lipiec!D211</f>
        <v>0</v>
      </c>
      <c r="R205" s="77">
        <f>Sierpień!D211</f>
        <v>0</v>
      </c>
      <c r="S205" s="77">
        <f>Wrzesień!D211</f>
        <v>0</v>
      </c>
      <c r="T205" s="77">
        <f>Październik!D211</f>
        <v>0</v>
      </c>
      <c r="U205" s="77">
        <f>Listopad!D211</f>
        <v>0</v>
      </c>
      <c r="V205" s="77">
        <f>Grudzień!D211</f>
        <v>0</v>
      </c>
    </row>
    <row r="206" spans="2:22" s="44" customFormat="1" ht="16" outlineLevel="1" x14ac:dyDescent="0.2">
      <c r="B206" s="45" t="str">
        <f>'Wzorzec kategorii'!B168</f>
        <v>Fundusz awaryjny</v>
      </c>
      <c r="C206" s="81">
        <f>Styczeń!C212+Luty!C212+Marzec!C212+Kwiecień!C212+Maj!C212+Czerwiec!C212+Lipiec!C212+Sierpień!C212+Wrzesień!C212+Październik!C212+Listopad!C212+Grudzień!C212</f>
        <v>0</v>
      </c>
      <c r="D206" s="81">
        <f t="shared" ref="D206:D215" si="44">(SUM(K206:V206))</f>
        <v>0</v>
      </c>
      <c r="E206" s="80">
        <f t="shared" ref="E206:E215" si="45">C206-D206</f>
        <v>0</v>
      </c>
      <c r="F206" s="48" t="str">
        <f t="shared" ref="F206:F215" si="46">IFERROR(D206/C206,"")</f>
        <v/>
      </c>
      <c r="G206" s="54"/>
      <c r="I206" s="45" t="str">
        <f>'Wzorzec kategorii'!B168</f>
        <v>Fundusz awaryjny</v>
      </c>
      <c r="J206" s="107">
        <f t="shared" ca="1" si="43"/>
        <v>0</v>
      </c>
      <c r="K206" s="75">
        <f>Styczeń!D212</f>
        <v>0</v>
      </c>
      <c r="L206" s="75">
        <f>Luty!D212</f>
        <v>0</v>
      </c>
      <c r="M206" s="75">
        <f>Marzec!D212</f>
        <v>0</v>
      </c>
      <c r="N206" s="75">
        <f>Kwiecień!D212</f>
        <v>0</v>
      </c>
      <c r="O206" s="75">
        <f>Maj!D212</f>
        <v>0</v>
      </c>
      <c r="P206" s="75">
        <f>Czerwiec!D212</f>
        <v>0</v>
      </c>
      <c r="Q206" s="75">
        <f>Lipiec!D212</f>
        <v>0</v>
      </c>
      <c r="R206" s="75">
        <f>Sierpień!D212</f>
        <v>0</v>
      </c>
      <c r="S206" s="75">
        <f>Wrzesień!D212</f>
        <v>0</v>
      </c>
      <c r="T206" s="75">
        <f>Październik!D212</f>
        <v>0</v>
      </c>
      <c r="U206" s="75">
        <f>Listopad!D212</f>
        <v>0</v>
      </c>
      <c r="V206" s="75">
        <f>Grudzień!D212</f>
        <v>0</v>
      </c>
    </row>
    <row r="207" spans="2:22" s="44" customFormat="1" ht="32" outlineLevel="1" x14ac:dyDescent="0.2">
      <c r="B207" s="45" t="str">
        <f>'Wzorzec kategorii'!B169</f>
        <v>Fundusz wydatków nieregularnych</v>
      </c>
      <c r="C207" s="81">
        <f>Styczeń!C213+Luty!C213+Marzec!C213+Kwiecień!C213+Maj!C213+Czerwiec!C213+Lipiec!C213+Sierpień!C213+Wrzesień!C213+Październik!C213+Listopad!C213+Grudzień!C213</f>
        <v>0</v>
      </c>
      <c r="D207" s="81">
        <f t="shared" si="44"/>
        <v>0</v>
      </c>
      <c r="E207" s="80">
        <f t="shared" si="45"/>
        <v>0</v>
      </c>
      <c r="F207" s="48" t="str">
        <f t="shared" si="46"/>
        <v/>
      </c>
      <c r="G207" s="54"/>
      <c r="I207" s="45" t="str">
        <f>'Wzorzec kategorii'!B169</f>
        <v>Fundusz wydatków nieregularnych</v>
      </c>
      <c r="J207" s="107">
        <f t="shared" ca="1" si="43"/>
        <v>0</v>
      </c>
      <c r="K207" s="75">
        <f>Styczeń!D213</f>
        <v>0</v>
      </c>
      <c r="L207" s="75">
        <f>Luty!D213</f>
        <v>0</v>
      </c>
      <c r="M207" s="75">
        <f>Marzec!D213</f>
        <v>0</v>
      </c>
      <c r="N207" s="75">
        <f>Kwiecień!D213</f>
        <v>0</v>
      </c>
      <c r="O207" s="75">
        <f>Maj!D213</f>
        <v>0</v>
      </c>
      <c r="P207" s="75">
        <f>Czerwiec!D213</f>
        <v>0</v>
      </c>
      <c r="Q207" s="75">
        <f>Lipiec!D213</f>
        <v>0</v>
      </c>
      <c r="R207" s="75">
        <f>Sierpień!D213</f>
        <v>0</v>
      </c>
      <c r="S207" s="75">
        <f>Wrzesień!D213</f>
        <v>0</v>
      </c>
      <c r="T207" s="75">
        <f>Październik!D213</f>
        <v>0</v>
      </c>
      <c r="U207" s="75">
        <f>Listopad!D213</f>
        <v>0</v>
      </c>
      <c r="V207" s="75">
        <f>Grudzień!D213</f>
        <v>0</v>
      </c>
    </row>
    <row r="208" spans="2:22" s="44" customFormat="1" ht="16" outlineLevel="1" x14ac:dyDescent="0.2">
      <c r="B208" s="45" t="str">
        <f>'Wzorzec kategorii'!B170</f>
        <v>Poduszka finansowa</v>
      </c>
      <c r="C208" s="81">
        <f>Styczeń!C214+Luty!C214+Marzec!C214+Kwiecień!C214+Maj!C214+Czerwiec!C214+Lipiec!C214+Sierpień!C214+Wrzesień!C214+Październik!C214+Listopad!C214+Grudzień!C214</f>
        <v>0</v>
      </c>
      <c r="D208" s="81">
        <f t="shared" si="44"/>
        <v>0</v>
      </c>
      <c r="E208" s="80">
        <f t="shared" si="45"/>
        <v>0</v>
      </c>
      <c r="F208" s="48" t="str">
        <f t="shared" si="46"/>
        <v/>
      </c>
      <c r="G208" s="54"/>
      <c r="I208" s="45" t="str">
        <f>'Wzorzec kategorii'!B170</f>
        <v>Poduszka finansowa</v>
      </c>
      <c r="J208" s="107">
        <f t="shared" ca="1" si="43"/>
        <v>0</v>
      </c>
      <c r="K208" s="75">
        <f>Styczeń!D214</f>
        <v>0</v>
      </c>
      <c r="L208" s="75">
        <f>Luty!D214</f>
        <v>0</v>
      </c>
      <c r="M208" s="75">
        <f>Marzec!D214</f>
        <v>0</v>
      </c>
      <c r="N208" s="75">
        <f>Kwiecień!D214</f>
        <v>0</v>
      </c>
      <c r="O208" s="75">
        <f>Maj!D214</f>
        <v>0</v>
      </c>
      <c r="P208" s="75">
        <f>Czerwiec!D214</f>
        <v>0</v>
      </c>
      <c r="Q208" s="75">
        <f>Lipiec!D214</f>
        <v>0</v>
      </c>
      <c r="R208" s="75">
        <f>Sierpień!D214</f>
        <v>0</v>
      </c>
      <c r="S208" s="75">
        <f>Wrzesień!D214</f>
        <v>0</v>
      </c>
      <c r="T208" s="75">
        <f>Październik!D214</f>
        <v>0</v>
      </c>
      <c r="U208" s="75">
        <f>Listopad!D214</f>
        <v>0</v>
      </c>
      <c r="V208" s="75">
        <f>Grudzień!D214</f>
        <v>0</v>
      </c>
    </row>
    <row r="209" spans="2:22" s="44" customFormat="1" ht="16" outlineLevel="1" x14ac:dyDescent="0.2">
      <c r="B209" s="45" t="str">
        <f>'Wzorzec kategorii'!B171</f>
        <v>Konto emerytalne IKE/IKZE</v>
      </c>
      <c r="C209" s="81">
        <f>Styczeń!C215+Luty!C215+Marzec!C215+Kwiecień!C215+Maj!C215+Czerwiec!C215+Lipiec!C215+Sierpień!C215+Wrzesień!C215+Październik!C215+Listopad!C215+Grudzień!C215</f>
        <v>0</v>
      </c>
      <c r="D209" s="81">
        <f t="shared" si="44"/>
        <v>0</v>
      </c>
      <c r="E209" s="80">
        <f t="shared" si="45"/>
        <v>0</v>
      </c>
      <c r="F209" s="48" t="str">
        <f t="shared" si="46"/>
        <v/>
      </c>
      <c r="G209" s="54"/>
      <c r="I209" s="45" t="str">
        <f>'Wzorzec kategorii'!B171</f>
        <v>Konto emerytalne IKE/IKZE</v>
      </c>
      <c r="J209" s="107">
        <f t="shared" ca="1" si="43"/>
        <v>0</v>
      </c>
      <c r="K209" s="75">
        <f>Styczeń!D215</f>
        <v>0</v>
      </c>
      <c r="L209" s="75">
        <f>Luty!D215</f>
        <v>0</v>
      </c>
      <c r="M209" s="75">
        <f>Marzec!D215</f>
        <v>0</v>
      </c>
      <c r="N209" s="75">
        <f>Kwiecień!D215</f>
        <v>0</v>
      </c>
      <c r="O209" s="75">
        <f>Maj!D215</f>
        <v>0</v>
      </c>
      <c r="P209" s="75">
        <f>Czerwiec!D215</f>
        <v>0</v>
      </c>
      <c r="Q209" s="75">
        <f>Lipiec!D215</f>
        <v>0</v>
      </c>
      <c r="R209" s="75">
        <f>Sierpień!D215</f>
        <v>0</v>
      </c>
      <c r="S209" s="75">
        <f>Wrzesień!D215</f>
        <v>0</v>
      </c>
      <c r="T209" s="75">
        <f>Październik!D215</f>
        <v>0</v>
      </c>
      <c r="U209" s="75">
        <f>Listopad!D215</f>
        <v>0</v>
      </c>
      <c r="V209" s="75">
        <f>Grudzień!D215</f>
        <v>0</v>
      </c>
    </row>
    <row r="210" spans="2:22" s="44" customFormat="1" ht="16" outlineLevel="1" x14ac:dyDescent="0.2">
      <c r="B210" s="45" t="str">
        <f>'Wzorzec kategorii'!B172</f>
        <v>Nadpłata długów</v>
      </c>
      <c r="C210" s="81">
        <f>Styczeń!C216+Luty!C216+Marzec!C216+Kwiecień!C216+Maj!C216+Czerwiec!C216+Lipiec!C216+Sierpień!C216+Wrzesień!C216+Październik!C216+Listopad!C216+Grudzień!C216</f>
        <v>0</v>
      </c>
      <c r="D210" s="81">
        <f t="shared" si="44"/>
        <v>0</v>
      </c>
      <c r="E210" s="80">
        <f t="shared" si="45"/>
        <v>0</v>
      </c>
      <c r="F210" s="48" t="str">
        <f t="shared" si="46"/>
        <v/>
      </c>
      <c r="G210" s="54"/>
      <c r="I210" s="45" t="str">
        <f>'Wzorzec kategorii'!B172</f>
        <v>Nadpłata długów</v>
      </c>
      <c r="J210" s="107">
        <f t="shared" ca="1" si="43"/>
        <v>0</v>
      </c>
      <c r="K210" s="75">
        <f>Styczeń!D216</f>
        <v>0</v>
      </c>
      <c r="L210" s="75">
        <f>Luty!D216</f>
        <v>0</v>
      </c>
      <c r="M210" s="75">
        <f>Marzec!D216</f>
        <v>0</v>
      </c>
      <c r="N210" s="75">
        <f>Kwiecień!D216</f>
        <v>0</v>
      </c>
      <c r="O210" s="75">
        <f>Maj!D216</f>
        <v>0</v>
      </c>
      <c r="P210" s="75">
        <f>Czerwiec!D216</f>
        <v>0</v>
      </c>
      <c r="Q210" s="75">
        <f>Lipiec!D216</f>
        <v>0</v>
      </c>
      <c r="R210" s="75">
        <f>Sierpień!D216</f>
        <v>0</v>
      </c>
      <c r="S210" s="75">
        <f>Wrzesień!D216</f>
        <v>0</v>
      </c>
      <c r="T210" s="75">
        <f>Październik!D216</f>
        <v>0</v>
      </c>
      <c r="U210" s="75">
        <f>Listopad!D216</f>
        <v>0</v>
      </c>
      <c r="V210" s="75">
        <f>Grudzień!D216</f>
        <v>0</v>
      </c>
    </row>
    <row r="211" spans="2:22" s="44" customFormat="1" ht="16" outlineLevel="1" x14ac:dyDescent="0.2">
      <c r="B211" s="45" t="str">
        <f>'Wzorzec kategorii'!B173</f>
        <v>Fundusz: wakacje</v>
      </c>
      <c r="C211" s="81">
        <f>Styczeń!C217+Luty!C217+Marzec!C217+Kwiecień!C217+Maj!C217+Czerwiec!C217+Lipiec!C217+Sierpień!C217+Wrzesień!C217+Październik!C217+Listopad!C217+Grudzień!C217</f>
        <v>0</v>
      </c>
      <c r="D211" s="81">
        <f t="shared" si="44"/>
        <v>0</v>
      </c>
      <c r="E211" s="80">
        <f t="shared" si="45"/>
        <v>0</v>
      </c>
      <c r="F211" s="48" t="str">
        <f t="shared" si="46"/>
        <v/>
      </c>
      <c r="G211" s="54"/>
      <c r="I211" s="45" t="str">
        <f>'Wzorzec kategorii'!B173</f>
        <v>Fundusz: wakacje</v>
      </c>
      <c r="J211" s="107">
        <f t="shared" ca="1" si="43"/>
        <v>0</v>
      </c>
      <c r="K211" s="75">
        <f>Styczeń!D217</f>
        <v>0</v>
      </c>
      <c r="L211" s="75">
        <f>Luty!D217</f>
        <v>0</v>
      </c>
      <c r="M211" s="75">
        <f>Marzec!D217</f>
        <v>0</v>
      </c>
      <c r="N211" s="75">
        <f>Kwiecień!D217</f>
        <v>0</v>
      </c>
      <c r="O211" s="75">
        <f>Maj!D217</f>
        <v>0</v>
      </c>
      <c r="P211" s="75">
        <f>Czerwiec!D217</f>
        <v>0</v>
      </c>
      <c r="Q211" s="75">
        <f>Lipiec!D217</f>
        <v>0</v>
      </c>
      <c r="R211" s="75">
        <f>Sierpień!D217</f>
        <v>0</v>
      </c>
      <c r="S211" s="75">
        <f>Wrzesień!D217</f>
        <v>0</v>
      </c>
      <c r="T211" s="75">
        <f>Październik!D217</f>
        <v>0</v>
      </c>
      <c r="U211" s="75">
        <f>Listopad!D217</f>
        <v>0</v>
      </c>
      <c r="V211" s="75">
        <f>Grudzień!D217</f>
        <v>0</v>
      </c>
    </row>
    <row r="212" spans="2:22" s="44" customFormat="1" ht="16" outlineLevel="1" x14ac:dyDescent="0.2">
      <c r="B212" s="45" t="str">
        <f>'Wzorzec kategorii'!B174</f>
        <v>Fundusz: prezenty świąteczne</v>
      </c>
      <c r="C212" s="81">
        <f>Styczeń!C218+Luty!C218+Marzec!C218+Kwiecień!C218+Maj!C218+Czerwiec!C218+Lipiec!C218+Sierpień!C218+Wrzesień!C218+Październik!C218+Listopad!C218+Grudzień!C218</f>
        <v>0</v>
      </c>
      <c r="D212" s="81">
        <f t="shared" si="44"/>
        <v>0</v>
      </c>
      <c r="E212" s="80">
        <f t="shared" si="45"/>
        <v>0</v>
      </c>
      <c r="F212" s="48" t="str">
        <f t="shared" si="46"/>
        <v/>
      </c>
      <c r="G212" s="54"/>
      <c r="I212" s="45" t="str">
        <f>'Wzorzec kategorii'!B174</f>
        <v>Fundusz: prezenty świąteczne</v>
      </c>
      <c r="J212" s="107">
        <f t="shared" ca="1" si="43"/>
        <v>0</v>
      </c>
      <c r="K212" s="75">
        <f>Styczeń!D218</f>
        <v>0</v>
      </c>
      <c r="L212" s="75">
        <f>Luty!D218</f>
        <v>0</v>
      </c>
      <c r="M212" s="75">
        <f>Marzec!D218</f>
        <v>0</v>
      </c>
      <c r="N212" s="75">
        <f>Kwiecień!D218</f>
        <v>0</v>
      </c>
      <c r="O212" s="75">
        <f>Maj!D218</f>
        <v>0</v>
      </c>
      <c r="P212" s="75">
        <f>Czerwiec!D218</f>
        <v>0</v>
      </c>
      <c r="Q212" s="75">
        <f>Lipiec!D218</f>
        <v>0</v>
      </c>
      <c r="R212" s="75">
        <f>Sierpień!D218</f>
        <v>0</v>
      </c>
      <c r="S212" s="75">
        <f>Wrzesień!D218</f>
        <v>0</v>
      </c>
      <c r="T212" s="75">
        <f>Październik!D218</f>
        <v>0</v>
      </c>
      <c r="U212" s="75">
        <f>Listopad!D218</f>
        <v>0</v>
      </c>
      <c r="V212" s="75">
        <f>Grudzień!D218</f>
        <v>0</v>
      </c>
    </row>
    <row r="213" spans="2:22" s="44" customFormat="1" ht="16" outlineLevel="1" x14ac:dyDescent="0.2">
      <c r="B213" s="45" t="str">
        <f>'Wzorzec kategorii'!B175</f>
        <v>Inne</v>
      </c>
      <c r="C213" s="81">
        <f>Styczeń!C219+Luty!C219+Marzec!C219+Kwiecień!C219+Maj!C219+Czerwiec!C219+Lipiec!C219+Sierpień!C219+Wrzesień!C219+Październik!C219+Listopad!C219+Grudzień!C219</f>
        <v>0</v>
      </c>
      <c r="D213" s="81">
        <f t="shared" si="44"/>
        <v>0</v>
      </c>
      <c r="E213" s="80">
        <f t="shared" si="45"/>
        <v>0</v>
      </c>
      <c r="F213" s="48" t="str">
        <f t="shared" si="46"/>
        <v/>
      </c>
      <c r="G213" s="54"/>
      <c r="I213" s="45" t="str">
        <f>'Wzorzec kategorii'!B175</f>
        <v>Inne</v>
      </c>
      <c r="J213" s="107">
        <f t="shared" ca="1" si="43"/>
        <v>0</v>
      </c>
      <c r="K213" s="75">
        <f>Styczeń!D219</f>
        <v>0</v>
      </c>
      <c r="L213" s="75">
        <f>Luty!D219</f>
        <v>0</v>
      </c>
      <c r="M213" s="75">
        <f>Marzec!D219</f>
        <v>0</v>
      </c>
      <c r="N213" s="75">
        <f>Kwiecień!D219</f>
        <v>0</v>
      </c>
      <c r="O213" s="75">
        <f>Maj!D219</f>
        <v>0</v>
      </c>
      <c r="P213" s="75">
        <f>Czerwiec!D219</f>
        <v>0</v>
      </c>
      <c r="Q213" s="75">
        <f>Lipiec!D219</f>
        <v>0</v>
      </c>
      <c r="R213" s="75">
        <f>Sierpień!D219</f>
        <v>0</v>
      </c>
      <c r="S213" s="75">
        <f>Wrzesień!D219</f>
        <v>0</v>
      </c>
      <c r="T213" s="75">
        <f>Październik!D219</f>
        <v>0</v>
      </c>
      <c r="U213" s="75">
        <f>Listopad!D219</f>
        <v>0</v>
      </c>
      <c r="V213" s="75">
        <f>Grudzień!D219</f>
        <v>0</v>
      </c>
    </row>
    <row r="214" spans="2:22" s="44" customFormat="1" ht="16" outlineLevel="1" x14ac:dyDescent="0.2">
      <c r="B214" s="45" t="str">
        <f>'Wzorzec kategorii'!B176</f>
        <v>.</v>
      </c>
      <c r="C214" s="81">
        <f>Styczeń!C220+Luty!C220+Marzec!C220+Kwiecień!C220+Maj!C220+Czerwiec!C220+Lipiec!C220+Sierpień!C220+Wrzesień!C220+Październik!C220+Listopad!C220+Grudzień!C220</f>
        <v>0</v>
      </c>
      <c r="D214" s="81">
        <f t="shared" si="44"/>
        <v>0</v>
      </c>
      <c r="E214" s="80">
        <f t="shared" si="45"/>
        <v>0</v>
      </c>
      <c r="F214" s="50" t="str">
        <f t="shared" si="46"/>
        <v/>
      </c>
      <c r="G214" s="55"/>
      <c r="I214" s="45" t="str">
        <f>'Wzorzec kategorii'!B176</f>
        <v>.</v>
      </c>
      <c r="J214" s="107">
        <f t="shared" ca="1" si="43"/>
        <v>0</v>
      </c>
      <c r="K214" s="75">
        <f>Styczeń!D220</f>
        <v>0</v>
      </c>
      <c r="L214" s="75">
        <f>Luty!D220</f>
        <v>0</v>
      </c>
      <c r="M214" s="75">
        <f>Marzec!D220</f>
        <v>0</v>
      </c>
      <c r="N214" s="75">
        <f>Kwiecień!D220</f>
        <v>0</v>
      </c>
      <c r="O214" s="75">
        <f>Maj!D220</f>
        <v>0</v>
      </c>
      <c r="P214" s="75">
        <f>Czerwiec!D220</f>
        <v>0</v>
      </c>
      <c r="Q214" s="75">
        <f>Lipiec!D220</f>
        <v>0</v>
      </c>
      <c r="R214" s="75">
        <f>Sierpień!D220</f>
        <v>0</v>
      </c>
      <c r="S214" s="75">
        <f>Wrzesień!D220</f>
        <v>0</v>
      </c>
      <c r="T214" s="75">
        <f>Październik!D220</f>
        <v>0</v>
      </c>
      <c r="U214" s="75">
        <f>Listopad!D220</f>
        <v>0</v>
      </c>
      <c r="V214" s="75">
        <f>Grudzień!D220</f>
        <v>0</v>
      </c>
    </row>
    <row r="215" spans="2:22" s="44" customFormat="1" ht="16" outlineLevel="1" x14ac:dyDescent="0.2">
      <c r="B215" s="45" t="str">
        <f>'Wzorzec kategorii'!B177</f>
        <v>.</v>
      </c>
      <c r="C215" s="81">
        <f>Styczeń!C221+Luty!C221+Marzec!C221+Kwiecień!C221+Maj!C221+Czerwiec!C221+Lipiec!C221+Sierpień!C221+Wrzesień!C221+Październik!C221+Listopad!C221+Grudzień!C221</f>
        <v>0</v>
      </c>
      <c r="D215" s="81">
        <f t="shared" si="44"/>
        <v>0</v>
      </c>
      <c r="E215" s="80">
        <f t="shared" si="45"/>
        <v>0</v>
      </c>
      <c r="F215" s="50" t="str">
        <f t="shared" si="46"/>
        <v/>
      </c>
      <c r="G215" s="55"/>
      <c r="I215" s="45" t="str">
        <f>'Wzorzec kategorii'!B177</f>
        <v>.</v>
      </c>
      <c r="J215" s="107">
        <f t="shared" ca="1" si="43"/>
        <v>0</v>
      </c>
      <c r="K215" s="75">
        <f>Styczeń!D221</f>
        <v>0</v>
      </c>
      <c r="L215" s="75">
        <f>Luty!D221</f>
        <v>0</v>
      </c>
      <c r="M215" s="75">
        <f>Marzec!D221</f>
        <v>0</v>
      </c>
      <c r="N215" s="75">
        <f>Kwiecień!D221</f>
        <v>0</v>
      </c>
      <c r="O215" s="75">
        <f>Maj!D221</f>
        <v>0</v>
      </c>
      <c r="P215" s="75">
        <f>Czerwiec!D221</f>
        <v>0</v>
      </c>
      <c r="Q215" s="75">
        <f>Lipiec!D221</f>
        <v>0</v>
      </c>
      <c r="R215" s="75">
        <f>Sierpień!D221</f>
        <v>0</v>
      </c>
      <c r="S215" s="75">
        <f>Wrzesień!D221</f>
        <v>0</v>
      </c>
      <c r="T215" s="75">
        <f>Październik!D221</f>
        <v>0</v>
      </c>
      <c r="U215" s="75">
        <f>Listopad!D221</f>
        <v>0</v>
      </c>
      <c r="V215" s="75">
        <f>Grudzień!D221</f>
        <v>0</v>
      </c>
    </row>
    <row r="216" spans="2:22" s="44" customFormat="1" outlineLevel="1" x14ac:dyDescent="0.2">
      <c r="C216" s="75"/>
      <c r="D216" s="75"/>
      <c r="E216" s="75"/>
      <c r="I216" s="4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</row>
    <row r="217" spans="2:22" s="44" customFormat="1" ht="16" x14ac:dyDescent="0.2">
      <c r="B217" s="41" t="str">
        <f>'Wzorzec kategorii'!B179</f>
        <v>INNE 1</v>
      </c>
      <c r="C217" s="77">
        <f>Styczeń!C223+Luty!C223+Marzec!C223+Kwiecień!C223+Maj!C223+Czerwiec!C223+Lipiec!C223+Sierpień!C223+Wrzesień!C223+Październik!C223+Listopad!C223+Grudzień!C223</f>
        <v>0</v>
      </c>
      <c r="D217" s="78">
        <f>(SUM(K217:V217))</f>
        <v>0</v>
      </c>
      <c r="E217" s="77">
        <f>C217-D217</f>
        <v>0</v>
      </c>
      <c r="F217" s="43" t="str">
        <f>IFERROR(D217/C217,"")</f>
        <v/>
      </c>
      <c r="G217" s="42"/>
      <c r="I217" s="62" t="str">
        <f>'Wzorzec kategorii'!B179</f>
        <v>INNE 1</v>
      </c>
      <c r="J217" s="107">
        <f t="shared" ref="J217:J227" ca="1" si="47">(SUM(K217:V217)/$J$44)</f>
        <v>0</v>
      </c>
      <c r="K217" s="77">
        <f>Styczeń!D223</f>
        <v>0</v>
      </c>
      <c r="L217" s="77">
        <f>Luty!D223</f>
        <v>0</v>
      </c>
      <c r="M217" s="77">
        <f>Marzec!D223</f>
        <v>0</v>
      </c>
      <c r="N217" s="77">
        <f>Kwiecień!D223</f>
        <v>0</v>
      </c>
      <c r="O217" s="77">
        <f>Maj!D223</f>
        <v>0</v>
      </c>
      <c r="P217" s="77">
        <f>Czerwiec!D223</f>
        <v>0</v>
      </c>
      <c r="Q217" s="77">
        <f>Lipiec!D223</f>
        <v>0</v>
      </c>
      <c r="R217" s="77">
        <f>Sierpień!D223</f>
        <v>0</v>
      </c>
      <c r="S217" s="77">
        <f>Wrzesień!D223</f>
        <v>0</v>
      </c>
      <c r="T217" s="77">
        <f>Październik!D223</f>
        <v>0</v>
      </c>
      <c r="U217" s="77">
        <f>Listopad!D223</f>
        <v>0</v>
      </c>
      <c r="V217" s="77">
        <f>Grudzień!D223</f>
        <v>0</v>
      </c>
    </row>
    <row r="218" spans="2:22" s="44" customFormat="1" ht="16" outlineLevel="1" x14ac:dyDescent="0.2">
      <c r="B218" s="45" t="str">
        <f>'Wzorzec kategorii'!B180</f>
        <v>.</v>
      </c>
      <c r="C218" s="81">
        <f>Styczeń!C224+Luty!C224+Marzec!C224+Kwiecień!C224+Maj!C224+Czerwiec!C224+Lipiec!C224+Sierpień!C224+Wrzesień!C224+Październik!C224+Listopad!C224+Grudzień!C224</f>
        <v>0</v>
      </c>
      <c r="D218" s="81">
        <f t="shared" ref="D218:D227" si="48">(SUM(K218:V218))</f>
        <v>0</v>
      </c>
      <c r="E218" s="80">
        <f t="shared" ref="E218:E227" si="49">C218-D218</f>
        <v>0</v>
      </c>
      <c r="F218" s="48" t="str">
        <f t="shared" ref="F218:F227" si="50">IFERROR(D218/C218,"")</f>
        <v/>
      </c>
      <c r="G218" s="54"/>
      <c r="I218" s="45" t="str">
        <f>'Wzorzec kategorii'!B180</f>
        <v>.</v>
      </c>
      <c r="J218" s="107">
        <f t="shared" ca="1" si="47"/>
        <v>0</v>
      </c>
      <c r="K218" s="75">
        <f>Styczeń!D224</f>
        <v>0</v>
      </c>
      <c r="L218" s="75">
        <f>Luty!D224</f>
        <v>0</v>
      </c>
      <c r="M218" s="75">
        <f>Marzec!D224</f>
        <v>0</v>
      </c>
      <c r="N218" s="75">
        <f>Kwiecień!D224</f>
        <v>0</v>
      </c>
      <c r="O218" s="75">
        <f>Maj!D224</f>
        <v>0</v>
      </c>
      <c r="P218" s="75">
        <f>Czerwiec!D224</f>
        <v>0</v>
      </c>
      <c r="Q218" s="75">
        <f>Lipiec!D224</f>
        <v>0</v>
      </c>
      <c r="R218" s="75">
        <f>Sierpień!D224</f>
        <v>0</v>
      </c>
      <c r="S218" s="75">
        <f>Wrzesień!D224</f>
        <v>0</v>
      </c>
      <c r="T218" s="75">
        <f>Październik!D224</f>
        <v>0</v>
      </c>
      <c r="U218" s="75">
        <f>Listopad!D224</f>
        <v>0</v>
      </c>
      <c r="V218" s="75">
        <f>Grudzień!D224</f>
        <v>0</v>
      </c>
    </row>
    <row r="219" spans="2:22" s="44" customFormat="1" ht="16" outlineLevel="1" x14ac:dyDescent="0.2">
      <c r="B219" s="45" t="str">
        <f>'Wzorzec kategorii'!B181</f>
        <v>.</v>
      </c>
      <c r="C219" s="81">
        <f>Styczeń!C225+Luty!C225+Marzec!C225+Kwiecień!C225+Maj!C225+Czerwiec!C225+Lipiec!C225+Sierpień!C225+Wrzesień!C225+Październik!C225+Listopad!C225+Grudzień!C225</f>
        <v>0</v>
      </c>
      <c r="D219" s="81">
        <f t="shared" si="48"/>
        <v>0</v>
      </c>
      <c r="E219" s="80">
        <f t="shared" si="49"/>
        <v>0</v>
      </c>
      <c r="F219" s="48" t="str">
        <f t="shared" si="50"/>
        <v/>
      </c>
      <c r="G219" s="54"/>
      <c r="I219" s="45" t="str">
        <f>'Wzorzec kategorii'!B181</f>
        <v>.</v>
      </c>
      <c r="J219" s="107">
        <f t="shared" ca="1" si="47"/>
        <v>0</v>
      </c>
      <c r="K219" s="75">
        <f>Styczeń!D225</f>
        <v>0</v>
      </c>
      <c r="L219" s="75">
        <f>Luty!D225</f>
        <v>0</v>
      </c>
      <c r="M219" s="75">
        <f>Marzec!D225</f>
        <v>0</v>
      </c>
      <c r="N219" s="75">
        <f>Kwiecień!D225</f>
        <v>0</v>
      </c>
      <c r="O219" s="75">
        <f>Maj!D225</f>
        <v>0</v>
      </c>
      <c r="P219" s="75">
        <f>Czerwiec!D225</f>
        <v>0</v>
      </c>
      <c r="Q219" s="75">
        <f>Lipiec!D225</f>
        <v>0</v>
      </c>
      <c r="R219" s="75">
        <f>Sierpień!D225</f>
        <v>0</v>
      </c>
      <c r="S219" s="75">
        <f>Wrzesień!D225</f>
        <v>0</v>
      </c>
      <c r="T219" s="75">
        <f>Październik!D225</f>
        <v>0</v>
      </c>
      <c r="U219" s="75">
        <f>Listopad!D225</f>
        <v>0</v>
      </c>
      <c r="V219" s="75">
        <f>Grudzień!D225</f>
        <v>0</v>
      </c>
    </row>
    <row r="220" spans="2:22" s="44" customFormat="1" ht="16" outlineLevel="1" x14ac:dyDescent="0.2">
      <c r="B220" s="45" t="str">
        <f>'Wzorzec kategorii'!B182</f>
        <v>.</v>
      </c>
      <c r="C220" s="81">
        <f>Styczeń!C226+Luty!C226+Marzec!C226+Kwiecień!C226+Maj!C226+Czerwiec!C226+Lipiec!C226+Sierpień!C226+Wrzesień!C226+Październik!C226+Listopad!C226+Grudzień!C226</f>
        <v>0</v>
      </c>
      <c r="D220" s="81">
        <f t="shared" si="48"/>
        <v>0</v>
      </c>
      <c r="E220" s="80">
        <f t="shared" si="49"/>
        <v>0</v>
      </c>
      <c r="F220" s="48" t="str">
        <f t="shared" si="50"/>
        <v/>
      </c>
      <c r="G220" s="54"/>
      <c r="I220" s="45" t="str">
        <f>'Wzorzec kategorii'!B182</f>
        <v>.</v>
      </c>
      <c r="J220" s="107">
        <f t="shared" ca="1" si="47"/>
        <v>0</v>
      </c>
      <c r="K220" s="75">
        <f>Styczeń!D226</f>
        <v>0</v>
      </c>
      <c r="L220" s="75">
        <f>Luty!D226</f>
        <v>0</v>
      </c>
      <c r="M220" s="75">
        <f>Marzec!D226</f>
        <v>0</v>
      </c>
      <c r="N220" s="75">
        <f>Kwiecień!D226</f>
        <v>0</v>
      </c>
      <c r="O220" s="75">
        <f>Maj!D226</f>
        <v>0</v>
      </c>
      <c r="P220" s="75">
        <f>Czerwiec!D226</f>
        <v>0</v>
      </c>
      <c r="Q220" s="75">
        <f>Lipiec!D226</f>
        <v>0</v>
      </c>
      <c r="R220" s="75">
        <f>Sierpień!D226</f>
        <v>0</v>
      </c>
      <c r="S220" s="75">
        <f>Wrzesień!D226</f>
        <v>0</v>
      </c>
      <c r="T220" s="75">
        <f>Październik!D226</f>
        <v>0</v>
      </c>
      <c r="U220" s="75">
        <f>Listopad!D226</f>
        <v>0</v>
      </c>
      <c r="V220" s="75">
        <f>Grudzień!D226</f>
        <v>0</v>
      </c>
    </row>
    <row r="221" spans="2:22" s="44" customFormat="1" ht="16" outlineLevel="1" x14ac:dyDescent="0.2">
      <c r="B221" s="45" t="str">
        <f>'Wzorzec kategorii'!B183</f>
        <v>.</v>
      </c>
      <c r="C221" s="81">
        <f>Styczeń!C227+Luty!C227+Marzec!C227+Kwiecień!C227+Maj!C227+Czerwiec!C227+Lipiec!C227+Sierpień!C227+Wrzesień!C227+Październik!C227+Listopad!C227+Grudzień!C227</f>
        <v>0</v>
      </c>
      <c r="D221" s="81">
        <f t="shared" si="48"/>
        <v>0</v>
      </c>
      <c r="E221" s="80">
        <f t="shared" si="49"/>
        <v>0</v>
      </c>
      <c r="F221" s="48" t="str">
        <f t="shared" si="50"/>
        <v/>
      </c>
      <c r="G221" s="54"/>
      <c r="I221" s="45" t="str">
        <f>'Wzorzec kategorii'!B183</f>
        <v>.</v>
      </c>
      <c r="J221" s="107">
        <f t="shared" ca="1" si="47"/>
        <v>0</v>
      </c>
      <c r="K221" s="75">
        <f>Styczeń!D227</f>
        <v>0</v>
      </c>
      <c r="L221" s="75">
        <f>Luty!D227</f>
        <v>0</v>
      </c>
      <c r="M221" s="75">
        <f>Marzec!D227</f>
        <v>0</v>
      </c>
      <c r="N221" s="75">
        <f>Kwiecień!D227</f>
        <v>0</v>
      </c>
      <c r="O221" s="75">
        <f>Maj!D227</f>
        <v>0</v>
      </c>
      <c r="P221" s="75">
        <f>Czerwiec!D227</f>
        <v>0</v>
      </c>
      <c r="Q221" s="75">
        <f>Lipiec!D227</f>
        <v>0</v>
      </c>
      <c r="R221" s="75">
        <f>Sierpień!D227</f>
        <v>0</v>
      </c>
      <c r="S221" s="75">
        <f>Wrzesień!D227</f>
        <v>0</v>
      </c>
      <c r="T221" s="75">
        <f>Październik!D227</f>
        <v>0</v>
      </c>
      <c r="U221" s="75">
        <f>Listopad!D227</f>
        <v>0</v>
      </c>
      <c r="V221" s="75">
        <f>Grudzień!D227</f>
        <v>0</v>
      </c>
    </row>
    <row r="222" spans="2:22" s="44" customFormat="1" ht="16" outlineLevel="1" x14ac:dyDescent="0.2">
      <c r="B222" s="45" t="str">
        <f>'Wzorzec kategorii'!B184</f>
        <v>.</v>
      </c>
      <c r="C222" s="81">
        <f>Styczeń!C228+Luty!C228+Marzec!C228+Kwiecień!C228+Maj!C228+Czerwiec!C228+Lipiec!C228+Sierpień!C228+Wrzesień!C228+Październik!C228+Listopad!C228+Grudzień!C228</f>
        <v>0</v>
      </c>
      <c r="D222" s="81">
        <f t="shared" si="48"/>
        <v>0</v>
      </c>
      <c r="E222" s="80">
        <f t="shared" si="49"/>
        <v>0</v>
      </c>
      <c r="F222" s="48" t="str">
        <f t="shared" si="50"/>
        <v/>
      </c>
      <c r="G222" s="54"/>
      <c r="I222" s="45" t="str">
        <f>'Wzorzec kategorii'!B184</f>
        <v>.</v>
      </c>
      <c r="J222" s="107">
        <f t="shared" ca="1" si="47"/>
        <v>0</v>
      </c>
      <c r="K222" s="75">
        <f>Styczeń!D228</f>
        <v>0</v>
      </c>
      <c r="L222" s="75">
        <f>Luty!D228</f>
        <v>0</v>
      </c>
      <c r="M222" s="75">
        <f>Marzec!D228</f>
        <v>0</v>
      </c>
      <c r="N222" s="75">
        <f>Kwiecień!D228</f>
        <v>0</v>
      </c>
      <c r="O222" s="75">
        <f>Maj!D228</f>
        <v>0</v>
      </c>
      <c r="P222" s="75">
        <f>Czerwiec!D228</f>
        <v>0</v>
      </c>
      <c r="Q222" s="75">
        <f>Lipiec!D228</f>
        <v>0</v>
      </c>
      <c r="R222" s="75">
        <f>Sierpień!D228</f>
        <v>0</v>
      </c>
      <c r="S222" s="75">
        <f>Wrzesień!D228</f>
        <v>0</v>
      </c>
      <c r="T222" s="75">
        <f>Październik!D228</f>
        <v>0</v>
      </c>
      <c r="U222" s="75">
        <f>Listopad!D228</f>
        <v>0</v>
      </c>
      <c r="V222" s="75">
        <f>Grudzień!D228</f>
        <v>0</v>
      </c>
    </row>
    <row r="223" spans="2:22" s="44" customFormat="1" ht="16" outlineLevel="1" x14ac:dyDescent="0.2">
      <c r="B223" s="45" t="str">
        <f>'Wzorzec kategorii'!B185</f>
        <v>.</v>
      </c>
      <c r="C223" s="81">
        <f>Styczeń!C229+Luty!C229+Marzec!C229+Kwiecień!C229+Maj!C229+Czerwiec!C229+Lipiec!C229+Sierpień!C229+Wrzesień!C229+Październik!C229+Listopad!C229+Grudzień!C229</f>
        <v>0</v>
      </c>
      <c r="D223" s="81">
        <f t="shared" si="48"/>
        <v>0</v>
      </c>
      <c r="E223" s="80">
        <f t="shared" si="49"/>
        <v>0</v>
      </c>
      <c r="F223" s="48" t="str">
        <f t="shared" si="50"/>
        <v/>
      </c>
      <c r="G223" s="54"/>
      <c r="I223" s="45" t="str">
        <f>'Wzorzec kategorii'!B185</f>
        <v>.</v>
      </c>
      <c r="J223" s="107">
        <f t="shared" ca="1" si="47"/>
        <v>0</v>
      </c>
      <c r="K223" s="75">
        <f>Styczeń!D229</f>
        <v>0</v>
      </c>
      <c r="L223" s="75">
        <f>Luty!D229</f>
        <v>0</v>
      </c>
      <c r="M223" s="75">
        <f>Marzec!D229</f>
        <v>0</v>
      </c>
      <c r="N223" s="75">
        <f>Kwiecień!D229</f>
        <v>0</v>
      </c>
      <c r="O223" s="75">
        <f>Maj!D229</f>
        <v>0</v>
      </c>
      <c r="P223" s="75">
        <f>Czerwiec!D229</f>
        <v>0</v>
      </c>
      <c r="Q223" s="75">
        <f>Lipiec!D229</f>
        <v>0</v>
      </c>
      <c r="R223" s="75">
        <f>Sierpień!D229</f>
        <v>0</v>
      </c>
      <c r="S223" s="75">
        <f>Wrzesień!D229</f>
        <v>0</v>
      </c>
      <c r="T223" s="75">
        <f>Październik!D229</f>
        <v>0</v>
      </c>
      <c r="U223" s="75">
        <f>Listopad!D229</f>
        <v>0</v>
      </c>
      <c r="V223" s="75">
        <f>Grudzień!D229</f>
        <v>0</v>
      </c>
    </row>
    <row r="224" spans="2:22" s="44" customFormat="1" ht="16" outlineLevel="1" x14ac:dyDescent="0.2">
      <c r="B224" s="45" t="str">
        <f>'Wzorzec kategorii'!B186</f>
        <v>.</v>
      </c>
      <c r="C224" s="81">
        <f>Styczeń!C230+Luty!C230+Marzec!C230+Kwiecień!C230+Maj!C230+Czerwiec!C230+Lipiec!C230+Sierpień!C230+Wrzesień!C230+Październik!C230+Listopad!C230+Grudzień!C230</f>
        <v>0</v>
      </c>
      <c r="D224" s="81">
        <f t="shared" si="48"/>
        <v>0</v>
      </c>
      <c r="E224" s="80">
        <f t="shared" si="49"/>
        <v>0</v>
      </c>
      <c r="F224" s="48" t="str">
        <f t="shared" si="50"/>
        <v/>
      </c>
      <c r="G224" s="54"/>
      <c r="I224" s="45" t="str">
        <f>'Wzorzec kategorii'!B186</f>
        <v>.</v>
      </c>
      <c r="J224" s="107">
        <f t="shared" ca="1" si="47"/>
        <v>0</v>
      </c>
      <c r="K224" s="75">
        <f>Styczeń!D230</f>
        <v>0</v>
      </c>
      <c r="L224" s="75">
        <f>Luty!D230</f>
        <v>0</v>
      </c>
      <c r="M224" s="75">
        <f>Marzec!D230</f>
        <v>0</v>
      </c>
      <c r="N224" s="75">
        <f>Kwiecień!D230</f>
        <v>0</v>
      </c>
      <c r="O224" s="75">
        <f>Maj!D230</f>
        <v>0</v>
      </c>
      <c r="P224" s="75">
        <f>Czerwiec!D230</f>
        <v>0</v>
      </c>
      <c r="Q224" s="75">
        <f>Lipiec!D230</f>
        <v>0</v>
      </c>
      <c r="R224" s="75">
        <f>Sierpień!D230</f>
        <v>0</v>
      </c>
      <c r="S224" s="75">
        <f>Wrzesień!D230</f>
        <v>0</v>
      </c>
      <c r="T224" s="75">
        <f>Październik!D230</f>
        <v>0</v>
      </c>
      <c r="U224" s="75">
        <f>Listopad!D230</f>
        <v>0</v>
      </c>
      <c r="V224" s="75">
        <f>Grudzień!D230</f>
        <v>0</v>
      </c>
    </row>
    <row r="225" spans="2:22" s="44" customFormat="1" ht="16" outlineLevel="1" x14ac:dyDescent="0.2">
      <c r="B225" s="45" t="str">
        <f>'Wzorzec kategorii'!B187</f>
        <v>.</v>
      </c>
      <c r="C225" s="81">
        <f>Styczeń!C231+Luty!C231+Marzec!C231+Kwiecień!C231+Maj!C231+Czerwiec!C231+Lipiec!C231+Sierpień!C231+Wrzesień!C231+Październik!C231+Listopad!C231+Grudzień!C231</f>
        <v>0</v>
      </c>
      <c r="D225" s="81">
        <f t="shared" si="48"/>
        <v>0</v>
      </c>
      <c r="E225" s="80">
        <f t="shared" si="49"/>
        <v>0</v>
      </c>
      <c r="F225" s="48" t="str">
        <f t="shared" si="50"/>
        <v/>
      </c>
      <c r="G225" s="54"/>
      <c r="I225" s="45" t="str">
        <f>'Wzorzec kategorii'!B187</f>
        <v>.</v>
      </c>
      <c r="J225" s="107">
        <f t="shared" ca="1" si="47"/>
        <v>0</v>
      </c>
      <c r="K225" s="75">
        <f>Styczeń!D231</f>
        <v>0</v>
      </c>
      <c r="L225" s="75">
        <f>Luty!D231</f>
        <v>0</v>
      </c>
      <c r="M225" s="75">
        <f>Marzec!D231</f>
        <v>0</v>
      </c>
      <c r="N225" s="75">
        <f>Kwiecień!D231</f>
        <v>0</v>
      </c>
      <c r="O225" s="75">
        <f>Maj!D231</f>
        <v>0</v>
      </c>
      <c r="P225" s="75">
        <f>Czerwiec!D231</f>
        <v>0</v>
      </c>
      <c r="Q225" s="75">
        <f>Lipiec!D231</f>
        <v>0</v>
      </c>
      <c r="R225" s="75">
        <f>Sierpień!D231</f>
        <v>0</v>
      </c>
      <c r="S225" s="75">
        <f>Wrzesień!D231</f>
        <v>0</v>
      </c>
      <c r="T225" s="75">
        <f>Październik!D231</f>
        <v>0</v>
      </c>
      <c r="U225" s="75">
        <f>Listopad!D231</f>
        <v>0</v>
      </c>
      <c r="V225" s="75">
        <f>Grudzień!D231</f>
        <v>0</v>
      </c>
    </row>
    <row r="226" spans="2:22" s="44" customFormat="1" ht="16" outlineLevel="1" x14ac:dyDescent="0.2">
      <c r="B226" s="45" t="str">
        <f>'Wzorzec kategorii'!B188</f>
        <v>.</v>
      </c>
      <c r="C226" s="81">
        <f>Styczeń!C232+Luty!C232+Marzec!C232+Kwiecień!C232+Maj!C232+Czerwiec!C232+Lipiec!C232+Sierpień!C232+Wrzesień!C232+Październik!C232+Listopad!C232+Grudzień!C232</f>
        <v>0</v>
      </c>
      <c r="D226" s="81">
        <f t="shared" si="48"/>
        <v>0</v>
      </c>
      <c r="E226" s="80">
        <f t="shared" si="49"/>
        <v>0</v>
      </c>
      <c r="F226" s="50" t="str">
        <f t="shared" si="50"/>
        <v/>
      </c>
      <c r="G226" s="55"/>
      <c r="I226" s="45" t="str">
        <f>'Wzorzec kategorii'!B188</f>
        <v>.</v>
      </c>
      <c r="J226" s="107">
        <f t="shared" ca="1" si="47"/>
        <v>0</v>
      </c>
      <c r="K226" s="75">
        <f>Styczeń!D232</f>
        <v>0</v>
      </c>
      <c r="L226" s="75">
        <f>Luty!D232</f>
        <v>0</v>
      </c>
      <c r="M226" s="75">
        <f>Marzec!D232</f>
        <v>0</v>
      </c>
      <c r="N226" s="75">
        <f>Kwiecień!D232</f>
        <v>0</v>
      </c>
      <c r="O226" s="75">
        <f>Maj!D232</f>
        <v>0</v>
      </c>
      <c r="P226" s="75">
        <f>Czerwiec!D232</f>
        <v>0</v>
      </c>
      <c r="Q226" s="75">
        <f>Lipiec!D232</f>
        <v>0</v>
      </c>
      <c r="R226" s="75">
        <f>Sierpień!D232</f>
        <v>0</v>
      </c>
      <c r="S226" s="75">
        <f>Wrzesień!D232</f>
        <v>0</v>
      </c>
      <c r="T226" s="75">
        <f>Październik!D232</f>
        <v>0</v>
      </c>
      <c r="U226" s="75">
        <f>Listopad!D232</f>
        <v>0</v>
      </c>
      <c r="V226" s="75">
        <f>Grudzień!D232</f>
        <v>0</v>
      </c>
    </row>
    <row r="227" spans="2:22" s="44" customFormat="1" ht="16" outlineLevel="1" x14ac:dyDescent="0.2">
      <c r="B227" s="45" t="str">
        <f>'Wzorzec kategorii'!B189</f>
        <v>.</v>
      </c>
      <c r="C227" s="81">
        <f>Styczeń!C233+Luty!C233+Marzec!C233+Kwiecień!C233+Maj!C233+Czerwiec!C233+Lipiec!C233+Sierpień!C233+Wrzesień!C233+Październik!C233+Listopad!C233+Grudzień!C233</f>
        <v>0</v>
      </c>
      <c r="D227" s="81">
        <f t="shared" si="48"/>
        <v>0</v>
      </c>
      <c r="E227" s="80">
        <f t="shared" si="49"/>
        <v>0</v>
      </c>
      <c r="F227" s="50" t="str">
        <f t="shared" si="50"/>
        <v/>
      </c>
      <c r="G227" s="55"/>
      <c r="I227" s="45" t="str">
        <f>'Wzorzec kategorii'!B189</f>
        <v>.</v>
      </c>
      <c r="J227" s="107">
        <f t="shared" ca="1" si="47"/>
        <v>0</v>
      </c>
      <c r="K227" s="75">
        <f>Styczeń!D233</f>
        <v>0</v>
      </c>
      <c r="L227" s="75">
        <f>Luty!D233</f>
        <v>0</v>
      </c>
      <c r="M227" s="75">
        <f>Marzec!D233</f>
        <v>0</v>
      </c>
      <c r="N227" s="75">
        <f>Kwiecień!D233</f>
        <v>0</v>
      </c>
      <c r="O227" s="75">
        <f>Maj!D233</f>
        <v>0</v>
      </c>
      <c r="P227" s="75">
        <f>Czerwiec!D233</f>
        <v>0</v>
      </c>
      <c r="Q227" s="75">
        <f>Lipiec!D233</f>
        <v>0</v>
      </c>
      <c r="R227" s="75">
        <f>Sierpień!D233</f>
        <v>0</v>
      </c>
      <c r="S227" s="75">
        <f>Wrzesień!D233</f>
        <v>0</v>
      </c>
      <c r="T227" s="75">
        <f>Październik!D233</f>
        <v>0</v>
      </c>
      <c r="U227" s="75">
        <f>Listopad!D233</f>
        <v>0</v>
      </c>
      <c r="V227" s="75">
        <f>Grudzień!D233</f>
        <v>0</v>
      </c>
    </row>
    <row r="228" spans="2:22" s="44" customFormat="1" outlineLevel="1" x14ac:dyDescent="0.2">
      <c r="C228" s="75"/>
      <c r="D228" s="75"/>
      <c r="E228" s="75"/>
      <c r="I228" s="4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</row>
    <row r="229" spans="2:22" s="44" customFormat="1" ht="16" x14ac:dyDescent="0.2">
      <c r="B229" s="41" t="str">
        <f>'Wzorzec kategorii'!B191</f>
        <v>INNE 2</v>
      </c>
      <c r="C229" s="77">
        <f>Styczeń!C235+Luty!C235+Marzec!C235+Kwiecień!C235+Maj!C235+Czerwiec!C235+Lipiec!C235+Sierpień!C235+Wrzesień!C235+Październik!C235+Listopad!C235+Grudzień!C235</f>
        <v>0</v>
      </c>
      <c r="D229" s="78">
        <f>(SUM(K229:V229))</f>
        <v>0</v>
      </c>
      <c r="E229" s="77">
        <f>C229-D229</f>
        <v>0</v>
      </c>
      <c r="F229" s="43" t="str">
        <f>IFERROR(D229/C229,"")</f>
        <v/>
      </c>
      <c r="G229" s="42"/>
      <c r="I229" s="62" t="str">
        <f>'Wzorzec kategorii'!B191</f>
        <v>INNE 2</v>
      </c>
      <c r="J229" s="107">
        <f t="shared" ref="J229:J239" ca="1" si="51">(SUM(K229:V229)/$J$44)</f>
        <v>0</v>
      </c>
      <c r="K229" s="77">
        <f>Styczeń!D235</f>
        <v>0</v>
      </c>
      <c r="L229" s="77">
        <f>Luty!D235</f>
        <v>0</v>
      </c>
      <c r="M229" s="77">
        <f>Marzec!D235</f>
        <v>0</v>
      </c>
      <c r="N229" s="77">
        <f>Kwiecień!D235</f>
        <v>0</v>
      </c>
      <c r="O229" s="77">
        <f>Maj!D235</f>
        <v>0</v>
      </c>
      <c r="P229" s="77">
        <f>Czerwiec!D235</f>
        <v>0</v>
      </c>
      <c r="Q229" s="77">
        <f>Lipiec!D235</f>
        <v>0</v>
      </c>
      <c r="R229" s="77">
        <f>Sierpień!D235</f>
        <v>0</v>
      </c>
      <c r="S229" s="77">
        <f>Wrzesień!D235</f>
        <v>0</v>
      </c>
      <c r="T229" s="77">
        <f>Październik!D235</f>
        <v>0</v>
      </c>
      <c r="U229" s="77">
        <f>Listopad!D235</f>
        <v>0</v>
      </c>
      <c r="V229" s="77">
        <f>Grudzień!D235</f>
        <v>0</v>
      </c>
    </row>
    <row r="230" spans="2:22" s="44" customFormat="1" ht="16" outlineLevel="1" x14ac:dyDescent="0.2">
      <c r="B230" s="45" t="str">
        <f>'Wzorzec kategorii'!B192</f>
        <v>.</v>
      </c>
      <c r="C230" s="81">
        <f>Styczeń!C236+Luty!C236+Marzec!C236+Kwiecień!C236+Maj!C236+Czerwiec!C236+Lipiec!C236+Sierpień!C236+Wrzesień!C236+Październik!C236+Listopad!C236+Grudzień!C236</f>
        <v>0</v>
      </c>
      <c r="D230" s="81">
        <f t="shared" ref="D230:D239" si="52">(SUM(K230:V230))</f>
        <v>0</v>
      </c>
      <c r="E230" s="80">
        <f t="shared" ref="E230:E239" si="53">C230-D230</f>
        <v>0</v>
      </c>
      <c r="F230" s="48" t="str">
        <f t="shared" ref="F230:F239" si="54">IFERROR(D230/C230,"")</f>
        <v/>
      </c>
      <c r="G230" s="54"/>
      <c r="I230" s="45" t="str">
        <f>'Wzorzec kategorii'!B192</f>
        <v>.</v>
      </c>
      <c r="J230" s="107">
        <f t="shared" ca="1" si="51"/>
        <v>0</v>
      </c>
      <c r="K230" s="75">
        <f>Styczeń!D236</f>
        <v>0</v>
      </c>
      <c r="L230" s="75">
        <f>Luty!D236</f>
        <v>0</v>
      </c>
      <c r="M230" s="75">
        <f>Marzec!D236</f>
        <v>0</v>
      </c>
      <c r="N230" s="75">
        <f>Kwiecień!D236</f>
        <v>0</v>
      </c>
      <c r="O230" s="75">
        <f>Maj!D236</f>
        <v>0</v>
      </c>
      <c r="P230" s="75">
        <f>Czerwiec!D236</f>
        <v>0</v>
      </c>
      <c r="Q230" s="75">
        <f>Lipiec!D236</f>
        <v>0</v>
      </c>
      <c r="R230" s="75">
        <f>Sierpień!D236</f>
        <v>0</v>
      </c>
      <c r="S230" s="75">
        <f>Wrzesień!D236</f>
        <v>0</v>
      </c>
      <c r="T230" s="75">
        <f>Październik!D236</f>
        <v>0</v>
      </c>
      <c r="U230" s="75">
        <f>Listopad!D236</f>
        <v>0</v>
      </c>
      <c r="V230" s="75">
        <f>Grudzień!D236</f>
        <v>0</v>
      </c>
    </row>
    <row r="231" spans="2:22" s="44" customFormat="1" ht="16" outlineLevel="1" x14ac:dyDescent="0.2">
      <c r="B231" s="45" t="str">
        <f>'Wzorzec kategorii'!B193</f>
        <v>.</v>
      </c>
      <c r="C231" s="81">
        <f>Styczeń!C237+Luty!C237+Marzec!C237+Kwiecień!C237+Maj!C237+Czerwiec!C237+Lipiec!C237+Sierpień!C237+Wrzesień!C237+Październik!C237+Listopad!C237+Grudzień!C237</f>
        <v>0</v>
      </c>
      <c r="D231" s="81">
        <f t="shared" si="52"/>
        <v>0</v>
      </c>
      <c r="E231" s="80">
        <f t="shared" si="53"/>
        <v>0</v>
      </c>
      <c r="F231" s="48" t="str">
        <f t="shared" si="54"/>
        <v/>
      </c>
      <c r="G231" s="54"/>
      <c r="I231" s="45" t="str">
        <f>'Wzorzec kategorii'!B193</f>
        <v>.</v>
      </c>
      <c r="J231" s="107">
        <f t="shared" ca="1" si="51"/>
        <v>0</v>
      </c>
      <c r="K231" s="75">
        <f>Styczeń!D237</f>
        <v>0</v>
      </c>
      <c r="L231" s="75">
        <f>Luty!D237</f>
        <v>0</v>
      </c>
      <c r="M231" s="75">
        <f>Marzec!D237</f>
        <v>0</v>
      </c>
      <c r="N231" s="75">
        <f>Kwiecień!D237</f>
        <v>0</v>
      </c>
      <c r="O231" s="75">
        <f>Maj!D237</f>
        <v>0</v>
      </c>
      <c r="P231" s="75">
        <f>Czerwiec!D237</f>
        <v>0</v>
      </c>
      <c r="Q231" s="75">
        <f>Lipiec!D237</f>
        <v>0</v>
      </c>
      <c r="R231" s="75">
        <f>Sierpień!D237</f>
        <v>0</v>
      </c>
      <c r="S231" s="75">
        <f>Wrzesień!D237</f>
        <v>0</v>
      </c>
      <c r="T231" s="75">
        <f>Październik!D237</f>
        <v>0</v>
      </c>
      <c r="U231" s="75">
        <f>Listopad!D237</f>
        <v>0</v>
      </c>
      <c r="V231" s="75">
        <f>Grudzień!D237</f>
        <v>0</v>
      </c>
    </row>
    <row r="232" spans="2:22" s="44" customFormat="1" ht="16" outlineLevel="1" x14ac:dyDescent="0.2">
      <c r="B232" s="45" t="str">
        <f>'Wzorzec kategorii'!B194</f>
        <v>.</v>
      </c>
      <c r="C232" s="81">
        <f>Styczeń!C238+Luty!C238+Marzec!C238+Kwiecień!C238+Maj!C238+Czerwiec!C238+Lipiec!C238+Sierpień!C238+Wrzesień!C238+Październik!C238+Listopad!C238+Grudzień!C238</f>
        <v>0</v>
      </c>
      <c r="D232" s="81">
        <f t="shared" si="52"/>
        <v>0</v>
      </c>
      <c r="E232" s="80">
        <f t="shared" si="53"/>
        <v>0</v>
      </c>
      <c r="F232" s="48" t="str">
        <f t="shared" si="54"/>
        <v/>
      </c>
      <c r="G232" s="54"/>
      <c r="I232" s="45" t="str">
        <f>'Wzorzec kategorii'!B194</f>
        <v>.</v>
      </c>
      <c r="J232" s="107">
        <f t="shared" ca="1" si="51"/>
        <v>0</v>
      </c>
      <c r="K232" s="75">
        <f>Styczeń!D238</f>
        <v>0</v>
      </c>
      <c r="L232" s="75">
        <f>Luty!D238</f>
        <v>0</v>
      </c>
      <c r="M232" s="75">
        <f>Marzec!D238</f>
        <v>0</v>
      </c>
      <c r="N232" s="75">
        <f>Kwiecień!D238</f>
        <v>0</v>
      </c>
      <c r="O232" s="75">
        <f>Maj!D238</f>
        <v>0</v>
      </c>
      <c r="P232" s="75">
        <f>Czerwiec!D238</f>
        <v>0</v>
      </c>
      <c r="Q232" s="75">
        <f>Lipiec!D238</f>
        <v>0</v>
      </c>
      <c r="R232" s="75">
        <f>Sierpień!D238</f>
        <v>0</v>
      </c>
      <c r="S232" s="75">
        <f>Wrzesień!D238</f>
        <v>0</v>
      </c>
      <c r="T232" s="75">
        <f>Październik!D238</f>
        <v>0</v>
      </c>
      <c r="U232" s="75">
        <f>Listopad!D238</f>
        <v>0</v>
      </c>
      <c r="V232" s="75">
        <f>Grudzień!D238</f>
        <v>0</v>
      </c>
    </row>
    <row r="233" spans="2:22" s="44" customFormat="1" ht="16" outlineLevel="1" x14ac:dyDescent="0.2">
      <c r="B233" s="45" t="str">
        <f>'Wzorzec kategorii'!B195</f>
        <v>.</v>
      </c>
      <c r="C233" s="81">
        <f>Styczeń!C239+Luty!C239+Marzec!C239+Kwiecień!C239+Maj!C239+Czerwiec!C239+Lipiec!C239+Sierpień!C239+Wrzesień!C239+Październik!C239+Listopad!C239+Grudzień!C239</f>
        <v>0</v>
      </c>
      <c r="D233" s="81">
        <f t="shared" si="52"/>
        <v>0</v>
      </c>
      <c r="E233" s="80">
        <f t="shared" si="53"/>
        <v>0</v>
      </c>
      <c r="F233" s="48" t="str">
        <f t="shared" si="54"/>
        <v/>
      </c>
      <c r="G233" s="54"/>
      <c r="I233" s="45" t="str">
        <f>'Wzorzec kategorii'!B195</f>
        <v>.</v>
      </c>
      <c r="J233" s="107">
        <f t="shared" ca="1" si="51"/>
        <v>0</v>
      </c>
      <c r="K233" s="75">
        <f>Styczeń!D239</f>
        <v>0</v>
      </c>
      <c r="L233" s="75">
        <f>Luty!D239</f>
        <v>0</v>
      </c>
      <c r="M233" s="75">
        <f>Marzec!D239</f>
        <v>0</v>
      </c>
      <c r="N233" s="75">
        <f>Kwiecień!D239</f>
        <v>0</v>
      </c>
      <c r="O233" s="75">
        <f>Maj!D239</f>
        <v>0</v>
      </c>
      <c r="P233" s="75">
        <f>Czerwiec!D239</f>
        <v>0</v>
      </c>
      <c r="Q233" s="75">
        <f>Lipiec!D239</f>
        <v>0</v>
      </c>
      <c r="R233" s="75">
        <f>Sierpień!D239</f>
        <v>0</v>
      </c>
      <c r="S233" s="75">
        <f>Wrzesień!D239</f>
        <v>0</v>
      </c>
      <c r="T233" s="75">
        <f>Październik!D239</f>
        <v>0</v>
      </c>
      <c r="U233" s="75">
        <f>Listopad!D239</f>
        <v>0</v>
      </c>
      <c r="V233" s="75">
        <f>Grudzień!D239</f>
        <v>0</v>
      </c>
    </row>
    <row r="234" spans="2:22" s="44" customFormat="1" ht="16" outlineLevel="1" x14ac:dyDescent="0.2">
      <c r="B234" s="45" t="str">
        <f>'Wzorzec kategorii'!B196</f>
        <v>.</v>
      </c>
      <c r="C234" s="81">
        <f>Styczeń!C240+Luty!C240+Marzec!C240+Kwiecień!C240+Maj!C240+Czerwiec!C240+Lipiec!C240+Sierpień!C240+Wrzesień!C240+Październik!C240+Listopad!C240+Grudzień!C240</f>
        <v>0</v>
      </c>
      <c r="D234" s="81">
        <f t="shared" si="52"/>
        <v>0</v>
      </c>
      <c r="E234" s="80">
        <f t="shared" si="53"/>
        <v>0</v>
      </c>
      <c r="F234" s="48" t="str">
        <f t="shared" si="54"/>
        <v/>
      </c>
      <c r="G234" s="54"/>
      <c r="I234" s="45" t="str">
        <f>'Wzorzec kategorii'!B196</f>
        <v>.</v>
      </c>
      <c r="J234" s="107">
        <f t="shared" ca="1" si="51"/>
        <v>0</v>
      </c>
      <c r="K234" s="75">
        <f>Styczeń!D240</f>
        <v>0</v>
      </c>
      <c r="L234" s="75">
        <f>Luty!D240</f>
        <v>0</v>
      </c>
      <c r="M234" s="75">
        <f>Marzec!D240</f>
        <v>0</v>
      </c>
      <c r="N234" s="75">
        <f>Kwiecień!D240</f>
        <v>0</v>
      </c>
      <c r="O234" s="75">
        <f>Maj!D240</f>
        <v>0</v>
      </c>
      <c r="P234" s="75">
        <f>Czerwiec!D240</f>
        <v>0</v>
      </c>
      <c r="Q234" s="75">
        <f>Lipiec!D240</f>
        <v>0</v>
      </c>
      <c r="R234" s="75">
        <f>Sierpień!D240</f>
        <v>0</v>
      </c>
      <c r="S234" s="75">
        <f>Wrzesień!D240</f>
        <v>0</v>
      </c>
      <c r="T234" s="75">
        <f>Październik!D240</f>
        <v>0</v>
      </c>
      <c r="U234" s="75">
        <f>Listopad!D240</f>
        <v>0</v>
      </c>
      <c r="V234" s="75">
        <f>Grudzień!D240</f>
        <v>0</v>
      </c>
    </row>
    <row r="235" spans="2:22" s="44" customFormat="1" ht="16" outlineLevel="1" x14ac:dyDescent="0.2">
      <c r="B235" s="45" t="str">
        <f>'Wzorzec kategorii'!B197</f>
        <v>.</v>
      </c>
      <c r="C235" s="81">
        <f>Styczeń!C241+Luty!C241+Marzec!C241+Kwiecień!C241+Maj!C241+Czerwiec!C241+Lipiec!C241+Sierpień!C241+Wrzesień!C241+Październik!C241+Listopad!C241+Grudzień!C241</f>
        <v>0</v>
      </c>
      <c r="D235" s="81">
        <f t="shared" si="52"/>
        <v>0</v>
      </c>
      <c r="E235" s="80">
        <f t="shared" si="53"/>
        <v>0</v>
      </c>
      <c r="F235" s="48" t="str">
        <f t="shared" si="54"/>
        <v/>
      </c>
      <c r="G235" s="54"/>
      <c r="I235" s="45" t="str">
        <f>'Wzorzec kategorii'!B197</f>
        <v>.</v>
      </c>
      <c r="J235" s="107">
        <f t="shared" ca="1" si="51"/>
        <v>0</v>
      </c>
      <c r="K235" s="75">
        <f>Styczeń!D241</f>
        <v>0</v>
      </c>
      <c r="L235" s="75">
        <f>Luty!D241</f>
        <v>0</v>
      </c>
      <c r="M235" s="75">
        <f>Marzec!D241</f>
        <v>0</v>
      </c>
      <c r="N235" s="75">
        <f>Kwiecień!D241</f>
        <v>0</v>
      </c>
      <c r="O235" s="75">
        <f>Maj!D241</f>
        <v>0</v>
      </c>
      <c r="P235" s="75">
        <f>Czerwiec!D241</f>
        <v>0</v>
      </c>
      <c r="Q235" s="75">
        <f>Lipiec!D241</f>
        <v>0</v>
      </c>
      <c r="R235" s="75">
        <f>Sierpień!D241</f>
        <v>0</v>
      </c>
      <c r="S235" s="75">
        <f>Wrzesień!D241</f>
        <v>0</v>
      </c>
      <c r="T235" s="75">
        <f>Październik!D241</f>
        <v>0</v>
      </c>
      <c r="U235" s="75">
        <f>Listopad!D241</f>
        <v>0</v>
      </c>
      <c r="V235" s="75">
        <f>Grudzień!D241</f>
        <v>0</v>
      </c>
    </row>
    <row r="236" spans="2:22" s="44" customFormat="1" ht="16" outlineLevel="1" x14ac:dyDescent="0.2">
      <c r="B236" s="45" t="str">
        <f>'Wzorzec kategorii'!B198</f>
        <v>.</v>
      </c>
      <c r="C236" s="81">
        <f>Styczeń!C242+Luty!C242+Marzec!C242+Kwiecień!C242+Maj!C242+Czerwiec!C242+Lipiec!C242+Sierpień!C242+Wrzesień!C242+Październik!C242+Listopad!C242+Grudzień!C242</f>
        <v>0</v>
      </c>
      <c r="D236" s="81">
        <f t="shared" si="52"/>
        <v>0</v>
      </c>
      <c r="E236" s="80">
        <f t="shared" si="53"/>
        <v>0</v>
      </c>
      <c r="F236" s="48" t="str">
        <f t="shared" si="54"/>
        <v/>
      </c>
      <c r="G236" s="54"/>
      <c r="I236" s="45" t="str">
        <f>'Wzorzec kategorii'!B198</f>
        <v>.</v>
      </c>
      <c r="J236" s="107">
        <f t="shared" ca="1" si="51"/>
        <v>0</v>
      </c>
      <c r="K236" s="75">
        <f>Styczeń!D242</f>
        <v>0</v>
      </c>
      <c r="L236" s="75">
        <f>Luty!D242</f>
        <v>0</v>
      </c>
      <c r="M236" s="75">
        <f>Marzec!D242</f>
        <v>0</v>
      </c>
      <c r="N236" s="75">
        <f>Kwiecień!D242</f>
        <v>0</v>
      </c>
      <c r="O236" s="75">
        <f>Maj!D242</f>
        <v>0</v>
      </c>
      <c r="P236" s="75">
        <f>Czerwiec!D242</f>
        <v>0</v>
      </c>
      <c r="Q236" s="75">
        <f>Lipiec!D242</f>
        <v>0</v>
      </c>
      <c r="R236" s="75">
        <f>Sierpień!D242</f>
        <v>0</v>
      </c>
      <c r="S236" s="75">
        <f>Wrzesień!D242</f>
        <v>0</v>
      </c>
      <c r="T236" s="75">
        <f>Październik!D242</f>
        <v>0</v>
      </c>
      <c r="U236" s="75">
        <f>Listopad!D242</f>
        <v>0</v>
      </c>
      <c r="V236" s="75">
        <f>Grudzień!D242</f>
        <v>0</v>
      </c>
    </row>
    <row r="237" spans="2:22" s="44" customFormat="1" ht="16" outlineLevel="1" x14ac:dyDescent="0.2">
      <c r="B237" s="45" t="str">
        <f>'Wzorzec kategorii'!B199</f>
        <v>.</v>
      </c>
      <c r="C237" s="81">
        <f>Styczeń!C243+Luty!C243+Marzec!C243+Kwiecień!C243+Maj!C243+Czerwiec!C243+Lipiec!C243+Sierpień!C243+Wrzesień!C243+Październik!C243+Listopad!C243+Grudzień!C243</f>
        <v>0</v>
      </c>
      <c r="D237" s="81">
        <f t="shared" si="52"/>
        <v>0</v>
      </c>
      <c r="E237" s="80">
        <f t="shared" si="53"/>
        <v>0</v>
      </c>
      <c r="F237" s="48" t="str">
        <f t="shared" si="54"/>
        <v/>
      </c>
      <c r="G237" s="54"/>
      <c r="I237" s="45" t="str">
        <f>'Wzorzec kategorii'!B199</f>
        <v>.</v>
      </c>
      <c r="J237" s="107">
        <f t="shared" ca="1" si="51"/>
        <v>0</v>
      </c>
      <c r="K237" s="75">
        <f>Styczeń!D243</f>
        <v>0</v>
      </c>
      <c r="L237" s="75">
        <f>Luty!D243</f>
        <v>0</v>
      </c>
      <c r="M237" s="75">
        <f>Marzec!D243</f>
        <v>0</v>
      </c>
      <c r="N237" s="75">
        <f>Kwiecień!D243</f>
        <v>0</v>
      </c>
      <c r="O237" s="75">
        <f>Maj!D243</f>
        <v>0</v>
      </c>
      <c r="P237" s="75">
        <f>Czerwiec!D243</f>
        <v>0</v>
      </c>
      <c r="Q237" s="75">
        <f>Lipiec!D243</f>
        <v>0</v>
      </c>
      <c r="R237" s="75">
        <f>Sierpień!D243</f>
        <v>0</v>
      </c>
      <c r="S237" s="75">
        <f>Wrzesień!D243</f>
        <v>0</v>
      </c>
      <c r="T237" s="75">
        <f>Październik!D243</f>
        <v>0</v>
      </c>
      <c r="U237" s="75">
        <f>Listopad!D243</f>
        <v>0</v>
      </c>
      <c r="V237" s="75">
        <f>Grudzień!D243</f>
        <v>0</v>
      </c>
    </row>
    <row r="238" spans="2:22" s="44" customFormat="1" ht="16" outlineLevel="1" x14ac:dyDescent="0.2">
      <c r="B238" s="45" t="str">
        <f>'Wzorzec kategorii'!B200</f>
        <v>.</v>
      </c>
      <c r="C238" s="81">
        <f>Styczeń!C244+Luty!C244+Marzec!C244+Kwiecień!C244+Maj!C244+Czerwiec!C244+Lipiec!C244+Sierpień!C244+Wrzesień!C244+Październik!C244+Listopad!C244+Grudzień!C244</f>
        <v>0</v>
      </c>
      <c r="D238" s="81">
        <f t="shared" si="52"/>
        <v>0</v>
      </c>
      <c r="E238" s="80">
        <f t="shared" si="53"/>
        <v>0</v>
      </c>
      <c r="F238" s="50" t="str">
        <f t="shared" si="54"/>
        <v/>
      </c>
      <c r="G238" s="55"/>
      <c r="I238" s="45" t="str">
        <f>'Wzorzec kategorii'!B200</f>
        <v>.</v>
      </c>
      <c r="J238" s="107">
        <f t="shared" ca="1" si="51"/>
        <v>0</v>
      </c>
      <c r="K238" s="75">
        <f>Styczeń!D244</f>
        <v>0</v>
      </c>
      <c r="L238" s="75">
        <f>Luty!D244</f>
        <v>0</v>
      </c>
      <c r="M238" s="75">
        <f>Marzec!D244</f>
        <v>0</v>
      </c>
      <c r="N238" s="75">
        <f>Kwiecień!D244</f>
        <v>0</v>
      </c>
      <c r="O238" s="75">
        <f>Maj!D244</f>
        <v>0</v>
      </c>
      <c r="P238" s="75">
        <f>Czerwiec!D244</f>
        <v>0</v>
      </c>
      <c r="Q238" s="75">
        <f>Lipiec!D244</f>
        <v>0</v>
      </c>
      <c r="R238" s="75">
        <f>Sierpień!D244</f>
        <v>0</v>
      </c>
      <c r="S238" s="75">
        <f>Wrzesień!D244</f>
        <v>0</v>
      </c>
      <c r="T238" s="75">
        <f>Październik!D244</f>
        <v>0</v>
      </c>
      <c r="U238" s="75">
        <f>Listopad!D244</f>
        <v>0</v>
      </c>
      <c r="V238" s="75">
        <f>Grudzień!D244</f>
        <v>0</v>
      </c>
    </row>
    <row r="239" spans="2:22" s="44" customFormat="1" ht="16" outlineLevel="1" x14ac:dyDescent="0.2">
      <c r="B239" s="45" t="str">
        <f>'Wzorzec kategorii'!B201</f>
        <v>.</v>
      </c>
      <c r="C239" s="81">
        <f>Styczeń!C245+Luty!C245+Marzec!C245+Kwiecień!C245+Maj!C245+Czerwiec!C245+Lipiec!C245+Sierpień!C245+Wrzesień!C245+Październik!C245+Listopad!C245+Grudzień!C245</f>
        <v>0</v>
      </c>
      <c r="D239" s="81">
        <f t="shared" si="52"/>
        <v>0</v>
      </c>
      <c r="E239" s="80">
        <f t="shared" si="53"/>
        <v>0</v>
      </c>
      <c r="F239" s="50" t="str">
        <f t="shared" si="54"/>
        <v/>
      </c>
      <c r="G239" s="55"/>
      <c r="I239" s="45" t="str">
        <f>'Wzorzec kategorii'!B201</f>
        <v>.</v>
      </c>
      <c r="J239" s="107">
        <f t="shared" ca="1" si="51"/>
        <v>0</v>
      </c>
      <c r="K239" s="75">
        <f>Styczeń!D245</f>
        <v>0</v>
      </c>
      <c r="L239" s="75">
        <f>Luty!D245</f>
        <v>0</v>
      </c>
      <c r="M239" s="75">
        <f>Marzec!D245</f>
        <v>0</v>
      </c>
      <c r="N239" s="75">
        <f>Kwiecień!D245</f>
        <v>0</v>
      </c>
      <c r="O239" s="75">
        <f>Maj!D245</f>
        <v>0</v>
      </c>
      <c r="P239" s="75">
        <f>Czerwiec!D245</f>
        <v>0</v>
      </c>
      <c r="Q239" s="75">
        <f>Lipiec!D245</f>
        <v>0</v>
      </c>
      <c r="R239" s="75">
        <f>Sierpień!D245</f>
        <v>0</v>
      </c>
      <c r="S239" s="75">
        <f>Wrzesień!D245</f>
        <v>0</v>
      </c>
      <c r="T239" s="75">
        <f>Październik!D245</f>
        <v>0</v>
      </c>
      <c r="U239" s="75">
        <f>Listopad!D245</f>
        <v>0</v>
      </c>
      <c r="V239" s="75">
        <f>Grudzień!D245</f>
        <v>0</v>
      </c>
    </row>
    <row r="240" spans="2:22" s="44" customFormat="1" outlineLevel="1" x14ac:dyDescent="0.2">
      <c r="C240" s="75"/>
      <c r="D240" s="75"/>
      <c r="E240" s="75"/>
      <c r="I240" s="4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</row>
    <row r="241" spans="2:22" s="44" customFormat="1" ht="16" x14ac:dyDescent="0.2">
      <c r="B241" s="41" t="str">
        <f>'Wzorzec kategorii'!B203</f>
        <v>INNE 3</v>
      </c>
      <c r="C241" s="77">
        <f>Styczeń!C247+Luty!C247+Marzec!C247+Kwiecień!C247+Maj!C247+Czerwiec!C247+Lipiec!C247+Sierpień!C247+Wrzesień!C247+Październik!C247+Listopad!C247+Grudzień!C247</f>
        <v>0</v>
      </c>
      <c r="D241" s="78">
        <f>(SUM(K241:V241))</f>
        <v>0</v>
      </c>
      <c r="E241" s="77">
        <f>C241-D241</f>
        <v>0</v>
      </c>
      <c r="F241" s="43" t="str">
        <f>IFERROR(D241/C241,"")</f>
        <v/>
      </c>
      <c r="G241" s="42"/>
      <c r="I241" s="62" t="str">
        <f>'Wzorzec kategorii'!B203</f>
        <v>INNE 3</v>
      </c>
      <c r="J241" s="107">
        <f t="shared" ref="J241:J251" ca="1" si="55">(SUM(K241:V241)/$J$44)</f>
        <v>0</v>
      </c>
      <c r="K241" s="77">
        <f>Styczeń!D247</f>
        <v>0</v>
      </c>
      <c r="L241" s="77">
        <f>Luty!D247</f>
        <v>0</v>
      </c>
      <c r="M241" s="77">
        <f>Marzec!D247</f>
        <v>0</v>
      </c>
      <c r="N241" s="77">
        <f>Kwiecień!D247</f>
        <v>0</v>
      </c>
      <c r="O241" s="77">
        <f>Maj!D247</f>
        <v>0</v>
      </c>
      <c r="P241" s="77">
        <f>Czerwiec!D247</f>
        <v>0</v>
      </c>
      <c r="Q241" s="77">
        <f>Lipiec!D247</f>
        <v>0</v>
      </c>
      <c r="R241" s="77">
        <f>Sierpień!D247</f>
        <v>0</v>
      </c>
      <c r="S241" s="77">
        <f>Wrzesień!D247</f>
        <v>0</v>
      </c>
      <c r="T241" s="77">
        <f>Październik!D247</f>
        <v>0</v>
      </c>
      <c r="U241" s="77">
        <f>Listopad!D247</f>
        <v>0</v>
      </c>
      <c r="V241" s="77">
        <f>Grudzień!D247</f>
        <v>0</v>
      </c>
    </row>
    <row r="242" spans="2:22" s="44" customFormat="1" ht="16" outlineLevel="1" x14ac:dyDescent="0.2">
      <c r="B242" s="45" t="str">
        <f>'Wzorzec kategorii'!B204</f>
        <v>.</v>
      </c>
      <c r="C242" s="81">
        <f>Styczeń!C248+Luty!C248+Marzec!C248+Kwiecień!C248+Maj!C248+Czerwiec!C248+Lipiec!C248+Sierpień!C248+Wrzesień!C248+Październik!C248+Listopad!C248+Grudzień!C248</f>
        <v>0</v>
      </c>
      <c r="D242" s="81">
        <f t="shared" ref="D242:D251" si="56">(SUM(K242:V242))</f>
        <v>0</v>
      </c>
      <c r="E242" s="80">
        <f t="shared" ref="E242:E251" si="57">C242-D242</f>
        <v>0</v>
      </c>
      <c r="F242" s="48" t="str">
        <f t="shared" ref="F242:F251" si="58">IFERROR(D242/C242,"")</f>
        <v/>
      </c>
      <c r="G242" s="54"/>
      <c r="I242" s="45" t="str">
        <f>'Wzorzec kategorii'!B204</f>
        <v>.</v>
      </c>
      <c r="J242" s="107">
        <f t="shared" ca="1" si="55"/>
        <v>0</v>
      </c>
      <c r="K242" s="75">
        <f>Styczeń!D248</f>
        <v>0</v>
      </c>
      <c r="L242" s="75">
        <f>Luty!D248</f>
        <v>0</v>
      </c>
      <c r="M242" s="75">
        <f>Marzec!D248</f>
        <v>0</v>
      </c>
      <c r="N242" s="75">
        <f>Kwiecień!D248</f>
        <v>0</v>
      </c>
      <c r="O242" s="75">
        <f>Maj!D248</f>
        <v>0</v>
      </c>
      <c r="P242" s="75">
        <f>Czerwiec!D248</f>
        <v>0</v>
      </c>
      <c r="Q242" s="75">
        <f>Lipiec!D248</f>
        <v>0</v>
      </c>
      <c r="R242" s="75">
        <f>Sierpień!D248</f>
        <v>0</v>
      </c>
      <c r="S242" s="75">
        <f>Wrzesień!D248</f>
        <v>0</v>
      </c>
      <c r="T242" s="75">
        <f>Październik!D248</f>
        <v>0</v>
      </c>
      <c r="U242" s="75">
        <f>Listopad!D248</f>
        <v>0</v>
      </c>
      <c r="V242" s="75">
        <f>Grudzień!D248</f>
        <v>0</v>
      </c>
    </row>
    <row r="243" spans="2:22" s="44" customFormat="1" ht="16" outlineLevel="1" x14ac:dyDescent="0.2">
      <c r="B243" s="45" t="str">
        <f>'Wzorzec kategorii'!B205</f>
        <v>.</v>
      </c>
      <c r="C243" s="81">
        <f>Styczeń!C249+Luty!C249+Marzec!C249+Kwiecień!C249+Maj!C249+Czerwiec!C249+Lipiec!C249+Sierpień!C249+Wrzesień!C249+Październik!C249+Listopad!C249+Grudzień!C249</f>
        <v>0</v>
      </c>
      <c r="D243" s="81">
        <f t="shared" si="56"/>
        <v>0</v>
      </c>
      <c r="E243" s="80">
        <f t="shared" si="57"/>
        <v>0</v>
      </c>
      <c r="F243" s="48" t="str">
        <f t="shared" si="58"/>
        <v/>
      </c>
      <c r="G243" s="54"/>
      <c r="I243" s="45" t="str">
        <f>'Wzorzec kategorii'!B205</f>
        <v>.</v>
      </c>
      <c r="J243" s="107">
        <f t="shared" ca="1" si="55"/>
        <v>0</v>
      </c>
      <c r="K243" s="75">
        <f>Styczeń!D249</f>
        <v>0</v>
      </c>
      <c r="L243" s="75">
        <f>Luty!D249</f>
        <v>0</v>
      </c>
      <c r="M243" s="75">
        <f>Marzec!D249</f>
        <v>0</v>
      </c>
      <c r="N243" s="75">
        <f>Kwiecień!D249</f>
        <v>0</v>
      </c>
      <c r="O243" s="75">
        <f>Maj!D249</f>
        <v>0</v>
      </c>
      <c r="P243" s="75">
        <f>Czerwiec!D249</f>
        <v>0</v>
      </c>
      <c r="Q243" s="75">
        <f>Lipiec!D249</f>
        <v>0</v>
      </c>
      <c r="R243" s="75">
        <f>Sierpień!D249</f>
        <v>0</v>
      </c>
      <c r="S243" s="75">
        <f>Wrzesień!D249</f>
        <v>0</v>
      </c>
      <c r="T243" s="75">
        <f>Październik!D249</f>
        <v>0</v>
      </c>
      <c r="U243" s="75">
        <f>Listopad!D249</f>
        <v>0</v>
      </c>
      <c r="V243" s="75">
        <f>Grudzień!D249</f>
        <v>0</v>
      </c>
    </row>
    <row r="244" spans="2:22" s="44" customFormat="1" ht="16" outlineLevel="1" x14ac:dyDescent="0.2">
      <c r="B244" s="45" t="str">
        <f>'Wzorzec kategorii'!B206</f>
        <v>.</v>
      </c>
      <c r="C244" s="81">
        <f>Styczeń!C250+Luty!C250+Marzec!C250+Kwiecień!C250+Maj!C250+Czerwiec!C250+Lipiec!C250+Sierpień!C250+Wrzesień!C250+Październik!C250+Listopad!C250+Grudzień!C250</f>
        <v>0</v>
      </c>
      <c r="D244" s="81">
        <f t="shared" si="56"/>
        <v>0</v>
      </c>
      <c r="E244" s="80">
        <f t="shared" si="57"/>
        <v>0</v>
      </c>
      <c r="F244" s="48" t="str">
        <f t="shared" si="58"/>
        <v/>
      </c>
      <c r="G244" s="54"/>
      <c r="I244" s="45" t="str">
        <f>'Wzorzec kategorii'!B206</f>
        <v>.</v>
      </c>
      <c r="J244" s="107">
        <f t="shared" ca="1" si="55"/>
        <v>0</v>
      </c>
      <c r="K244" s="75">
        <f>Styczeń!D250</f>
        <v>0</v>
      </c>
      <c r="L244" s="75">
        <f>Luty!D250</f>
        <v>0</v>
      </c>
      <c r="M244" s="75">
        <f>Marzec!D250</f>
        <v>0</v>
      </c>
      <c r="N244" s="75">
        <f>Kwiecień!D250</f>
        <v>0</v>
      </c>
      <c r="O244" s="75">
        <f>Maj!D250</f>
        <v>0</v>
      </c>
      <c r="P244" s="75">
        <f>Czerwiec!D250</f>
        <v>0</v>
      </c>
      <c r="Q244" s="75">
        <f>Lipiec!D250</f>
        <v>0</v>
      </c>
      <c r="R244" s="75">
        <f>Sierpień!D250</f>
        <v>0</v>
      </c>
      <c r="S244" s="75">
        <f>Wrzesień!D250</f>
        <v>0</v>
      </c>
      <c r="T244" s="75">
        <f>Październik!D250</f>
        <v>0</v>
      </c>
      <c r="U244" s="75">
        <f>Listopad!D250</f>
        <v>0</v>
      </c>
      <c r="V244" s="75">
        <f>Grudzień!D250</f>
        <v>0</v>
      </c>
    </row>
    <row r="245" spans="2:22" s="44" customFormat="1" ht="16" outlineLevel="1" x14ac:dyDescent="0.2">
      <c r="B245" s="45" t="str">
        <f>'Wzorzec kategorii'!B207</f>
        <v>.</v>
      </c>
      <c r="C245" s="81">
        <f>Styczeń!C251+Luty!C251+Marzec!C251+Kwiecień!C251+Maj!C251+Czerwiec!C251+Lipiec!C251+Sierpień!C251+Wrzesień!C251+Październik!C251+Listopad!C251+Grudzień!C251</f>
        <v>0</v>
      </c>
      <c r="D245" s="81">
        <f t="shared" si="56"/>
        <v>0</v>
      </c>
      <c r="E245" s="80">
        <f t="shared" si="57"/>
        <v>0</v>
      </c>
      <c r="F245" s="48" t="str">
        <f t="shared" si="58"/>
        <v/>
      </c>
      <c r="G245" s="54"/>
      <c r="I245" s="45" t="str">
        <f>'Wzorzec kategorii'!B207</f>
        <v>.</v>
      </c>
      <c r="J245" s="107">
        <f t="shared" ca="1" si="55"/>
        <v>0</v>
      </c>
      <c r="K245" s="75">
        <f>Styczeń!D251</f>
        <v>0</v>
      </c>
      <c r="L245" s="75">
        <f>Luty!D251</f>
        <v>0</v>
      </c>
      <c r="M245" s="75">
        <f>Marzec!D251</f>
        <v>0</v>
      </c>
      <c r="N245" s="75">
        <f>Kwiecień!D251</f>
        <v>0</v>
      </c>
      <c r="O245" s="75">
        <f>Maj!D251</f>
        <v>0</v>
      </c>
      <c r="P245" s="75">
        <f>Czerwiec!D251</f>
        <v>0</v>
      </c>
      <c r="Q245" s="75">
        <f>Lipiec!D251</f>
        <v>0</v>
      </c>
      <c r="R245" s="75">
        <f>Sierpień!D251</f>
        <v>0</v>
      </c>
      <c r="S245" s="75">
        <f>Wrzesień!D251</f>
        <v>0</v>
      </c>
      <c r="T245" s="75">
        <f>Październik!D251</f>
        <v>0</v>
      </c>
      <c r="U245" s="75">
        <f>Listopad!D251</f>
        <v>0</v>
      </c>
      <c r="V245" s="75">
        <f>Grudzień!D251</f>
        <v>0</v>
      </c>
    </row>
    <row r="246" spans="2:22" s="44" customFormat="1" ht="16" outlineLevel="1" x14ac:dyDescent="0.2">
      <c r="B246" s="45" t="str">
        <f>'Wzorzec kategorii'!B208</f>
        <v>.</v>
      </c>
      <c r="C246" s="81">
        <f>Styczeń!C252+Luty!C252+Marzec!C252+Kwiecień!C252+Maj!C252+Czerwiec!C252+Lipiec!C252+Sierpień!C252+Wrzesień!C252+Październik!C252+Listopad!C252+Grudzień!C252</f>
        <v>0</v>
      </c>
      <c r="D246" s="81">
        <f t="shared" si="56"/>
        <v>0</v>
      </c>
      <c r="E246" s="80">
        <f t="shared" si="57"/>
        <v>0</v>
      </c>
      <c r="F246" s="48" t="str">
        <f t="shared" si="58"/>
        <v/>
      </c>
      <c r="G246" s="54"/>
      <c r="I246" s="45" t="str">
        <f>'Wzorzec kategorii'!B208</f>
        <v>.</v>
      </c>
      <c r="J246" s="107">
        <f t="shared" ca="1" si="55"/>
        <v>0</v>
      </c>
      <c r="K246" s="75">
        <f>Styczeń!D252</f>
        <v>0</v>
      </c>
      <c r="L246" s="75">
        <f>Luty!D252</f>
        <v>0</v>
      </c>
      <c r="M246" s="75">
        <f>Marzec!D252</f>
        <v>0</v>
      </c>
      <c r="N246" s="75">
        <f>Kwiecień!D252</f>
        <v>0</v>
      </c>
      <c r="O246" s="75">
        <f>Maj!D252</f>
        <v>0</v>
      </c>
      <c r="P246" s="75">
        <f>Czerwiec!D252</f>
        <v>0</v>
      </c>
      <c r="Q246" s="75">
        <f>Lipiec!D252</f>
        <v>0</v>
      </c>
      <c r="R246" s="75">
        <f>Sierpień!D252</f>
        <v>0</v>
      </c>
      <c r="S246" s="75">
        <f>Wrzesień!D252</f>
        <v>0</v>
      </c>
      <c r="T246" s="75">
        <f>Październik!D252</f>
        <v>0</v>
      </c>
      <c r="U246" s="75">
        <f>Listopad!D252</f>
        <v>0</v>
      </c>
      <c r="V246" s="75">
        <f>Grudzień!D252</f>
        <v>0</v>
      </c>
    </row>
    <row r="247" spans="2:22" s="44" customFormat="1" ht="16" outlineLevel="1" x14ac:dyDescent="0.2">
      <c r="B247" s="45" t="str">
        <f>'Wzorzec kategorii'!B209</f>
        <v>.</v>
      </c>
      <c r="C247" s="81">
        <f>Styczeń!C253+Luty!C253+Marzec!C253+Kwiecień!C253+Maj!C253+Czerwiec!C253+Lipiec!C253+Sierpień!C253+Wrzesień!C253+Październik!C253+Listopad!C253+Grudzień!C253</f>
        <v>0</v>
      </c>
      <c r="D247" s="81">
        <f t="shared" si="56"/>
        <v>0</v>
      </c>
      <c r="E247" s="80">
        <f t="shared" si="57"/>
        <v>0</v>
      </c>
      <c r="F247" s="48" t="str">
        <f t="shared" si="58"/>
        <v/>
      </c>
      <c r="G247" s="54"/>
      <c r="I247" s="45" t="str">
        <f>'Wzorzec kategorii'!B209</f>
        <v>.</v>
      </c>
      <c r="J247" s="107">
        <f t="shared" ca="1" si="55"/>
        <v>0</v>
      </c>
      <c r="K247" s="75">
        <f>Styczeń!D253</f>
        <v>0</v>
      </c>
      <c r="L247" s="75">
        <f>Luty!D253</f>
        <v>0</v>
      </c>
      <c r="M247" s="75">
        <f>Marzec!D253</f>
        <v>0</v>
      </c>
      <c r="N247" s="75">
        <f>Kwiecień!D253</f>
        <v>0</v>
      </c>
      <c r="O247" s="75">
        <f>Maj!D253</f>
        <v>0</v>
      </c>
      <c r="P247" s="75">
        <f>Czerwiec!D253</f>
        <v>0</v>
      </c>
      <c r="Q247" s="75">
        <f>Lipiec!D253</f>
        <v>0</v>
      </c>
      <c r="R247" s="75">
        <f>Sierpień!D253</f>
        <v>0</v>
      </c>
      <c r="S247" s="75">
        <f>Wrzesień!D253</f>
        <v>0</v>
      </c>
      <c r="T247" s="75">
        <f>Październik!D253</f>
        <v>0</v>
      </c>
      <c r="U247" s="75">
        <f>Listopad!D253</f>
        <v>0</v>
      </c>
      <c r="V247" s="75">
        <f>Grudzień!D253</f>
        <v>0</v>
      </c>
    </row>
    <row r="248" spans="2:22" s="44" customFormat="1" ht="16" outlineLevel="1" x14ac:dyDescent="0.2">
      <c r="B248" s="45" t="str">
        <f>'Wzorzec kategorii'!B210</f>
        <v>.</v>
      </c>
      <c r="C248" s="81">
        <f>Styczeń!C254+Luty!C254+Marzec!C254+Kwiecień!C254+Maj!C254+Czerwiec!C254+Lipiec!C254+Sierpień!C254+Wrzesień!C254+Październik!C254+Listopad!C254+Grudzień!C254</f>
        <v>0</v>
      </c>
      <c r="D248" s="81">
        <f t="shared" si="56"/>
        <v>0</v>
      </c>
      <c r="E248" s="80">
        <f t="shared" si="57"/>
        <v>0</v>
      </c>
      <c r="F248" s="48" t="str">
        <f t="shared" si="58"/>
        <v/>
      </c>
      <c r="G248" s="54"/>
      <c r="I248" s="45" t="str">
        <f>'Wzorzec kategorii'!B210</f>
        <v>.</v>
      </c>
      <c r="J248" s="107">
        <f t="shared" ca="1" si="55"/>
        <v>0</v>
      </c>
      <c r="K248" s="75">
        <f>Styczeń!D254</f>
        <v>0</v>
      </c>
      <c r="L248" s="75">
        <f>Luty!D254</f>
        <v>0</v>
      </c>
      <c r="M248" s="75">
        <f>Marzec!D254</f>
        <v>0</v>
      </c>
      <c r="N248" s="75">
        <f>Kwiecień!D254</f>
        <v>0</v>
      </c>
      <c r="O248" s="75">
        <f>Maj!D254</f>
        <v>0</v>
      </c>
      <c r="P248" s="75">
        <f>Czerwiec!D254</f>
        <v>0</v>
      </c>
      <c r="Q248" s="75">
        <f>Lipiec!D254</f>
        <v>0</v>
      </c>
      <c r="R248" s="75">
        <f>Sierpień!D254</f>
        <v>0</v>
      </c>
      <c r="S248" s="75">
        <f>Wrzesień!D254</f>
        <v>0</v>
      </c>
      <c r="T248" s="75">
        <f>Październik!D254</f>
        <v>0</v>
      </c>
      <c r="U248" s="75">
        <f>Listopad!D254</f>
        <v>0</v>
      </c>
      <c r="V248" s="75">
        <f>Grudzień!D254</f>
        <v>0</v>
      </c>
    </row>
    <row r="249" spans="2:22" s="44" customFormat="1" ht="16" outlineLevel="1" x14ac:dyDescent="0.2">
      <c r="B249" s="45" t="str">
        <f>'Wzorzec kategorii'!B211</f>
        <v>.</v>
      </c>
      <c r="C249" s="81">
        <f>Styczeń!C255+Luty!C255+Marzec!C255+Kwiecień!C255+Maj!C255+Czerwiec!C255+Lipiec!C255+Sierpień!C255+Wrzesień!C255+Październik!C255+Listopad!C255+Grudzień!C255</f>
        <v>0</v>
      </c>
      <c r="D249" s="81">
        <f t="shared" si="56"/>
        <v>0</v>
      </c>
      <c r="E249" s="80">
        <f t="shared" si="57"/>
        <v>0</v>
      </c>
      <c r="F249" s="48" t="str">
        <f t="shared" si="58"/>
        <v/>
      </c>
      <c r="G249" s="54"/>
      <c r="I249" s="45" t="str">
        <f>'Wzorzec kategorii'!B211</f>
        <v>.</v>
      </c>
      <c r="J249" s="107">
        <f t="shared" ca="1" si="55"/>
        <v>0</v>
      </c>
      <c r="K249" s="75">
        <f>Styczeń!D255</f>
        <v>0</v>
      </c>
      <c r="L249" s="75">
        <f>Luty!D255</f>
        <v>0</v>
      </c>
      <c r="M249" s="75">
        <f>Marzec!D255</f>
        <v>0</v>
      </c>
      <c r="N249" s="75">
        <f>Kwiecień!D255</f>
        <v>0</v>
      </c>
      <c r="O249" s="75">
        <f>Maj!D255</f>
        <v>0</v>
      </c>
      <c r="P249" s="75">
        <f>Czerwiec!D255</f>
        <v>0</v>
      </c>
      <c r="Q249" s="75">
        <f>Lipiec!D255</f>
        <v>0</v>
      </c>
      <c r="R249" s="75">
        <f>Sierpień!D255</f>
        <v>0</v>
      </c>
      <c r="S249" s="75">
        <f>Wrzesień!D255</f>
        <v>0</v>
      </c>
      <c r="T249" s="75">
        <f>Październik!D255</f>
        <v>0</v>
      </c>
      <c r="U249" s="75">
        <f>Listopad!D255</f>
        <v>0</v>
      </c>
      <c r="V249" s="75">
        <f>Grudzień!D255</f>
        <v>0</v>
      </c>
    </row>
    <row r="250" spans="2:22" s="44" customFormat="1" ht="16" outlineLevel="1" x14ac:dyDescent="0.2">
      <c r="B250" s="45" t="str">
        <f>'Wzorzec kategorii'!B212</f>
        <v>.</v>
      </c>
      <c r="C250" s="81">
        <f>Styczeń!C256+Luty!C256+Marzec!C256+Kwiecień!C256+Maj!C256+Czerwiec!C256+Lipiec!C256+Sierpień!C256+Wrzesień!C256+Październik!C256+Listopad!C256+Grudzień!C256</f>
        <v>0</v>
      </c>
      <c r="D250" s="81">
        <f t="shared" si="56"/>
        <v>0</v>
      </c>
      <c r="E250" s="80">
        <f t="shared" si="57"/>
        <v>0</v>
      </c>
      <c r="F250" s="50" t="str">
        <f t="shared" si="58"/>
        <v/>
      </c>
      <c r="G250" s="55"/>
      <c r="I250" s="45" t="str">
        <f>'Wzorzec kategorii'!B212</f>
        <v>.</v>
      </c>
      <c r="J250" s="107">
        <f t="shared" ca="1" si="55"/>
        <v>0</v>
      </c>
      <c r="K250" s="75">
        <f>Styczeń!D256</f>
        <v>0</v>
      </c>
      <c r="L250" s="75">
        <f>Luty!D256</f>
        <v>0</v>
      </c>
      <c r="M250" s="75">
        <f>Marzec!D256</f>
        <v>0</v>
      </c>
      <c r="N250" s="75">
        <f>Kwiecień!D256</f>
        <v>0</v>
      </c>
      <c r="O250" s="75">
        <f>Maj!D256</f>
        <v>0</v>
      </c>
      <c r="P250" s="75">
        <f>Czerwiec!D256</f>
        <v>0</v>
      </c>
      <c r="Q250" s="75">
        <f>Lipiec!D256</f>
        <v>0</v>
      </c>
      <c r="R250" s="75">
        <f>Sierpień!D256</f>
        <v>0</v>
      </c>
      <c r="S250" s="75">
        <f>Wrzesień!D256</f>
        <v>0</v>
      </c>
      <c r="T250" s="75">
        <f>Październik!D256</f>
        <v>0</v>
      </c>
      <c r="U250" s="75">
        <f>Listopad!D256</f>
        <v>0</v>
      </c>
      <c r="V250" s="75">
        <f>Grudzień!D256</f>
        <v>0</v>
      </c>
    </row>
    <row r="251" spans="2:22" s="44" customFormat="1" ht="16" outlineLevel="1" x14ac:dyDescent="0.2">
      <c r="B251" s="45" t="str">
        <f>'Wzorzec kategorii'!B213</f>
        <v>.</v>
      </c>
      <c r="C251" s="81">
        <f>Styczeń!C257+Luty!C257+Marzec!C257+Kwiecień!C257+Maj!C257+Czerwiec!C257+Lipiec!C257+Sierpień!C257+Wrzesień!C257+Październik!C257+Listopad!C257+Grudzień!C257</f>
        <v>0</v>
      </c>
      <c r="D251" s="81">
        <f t="shared" si="56"/>
        <v>0</v>
      </c>
      <c r="E251" s="80">
        <f t="shared" si="57"/>
        <v>0</v>
      </c>
      <c r="F251" s="50" t="str">
        <f t="shared" si="58"/>
        <v/>
      </c>
      <c r="G251" s="55"/>
      <c r="I251" s="45" t="str">
        <f>'Wzorzec kategorii'!B213</f>
        <v>.</v>
      </c>
      <c r="J251" s="107">
        <f t="shared" ca="1" si="55"/>
        <v>0</v>
      </c>
      <c r="K251" s="75">
        <f>Styczeń!D257</f>
        <v>0</v>
      </c>
      <c r="L251" s="75">
        <f>Luty!D257</f>
        <v>0</v>
      </c>
      <c r="M251" s="75">
        <f>Marzec!D257</f>
        <v>0</v>
      </c>
      <c r="N251" s="75">
        <f>Kwiecień!D257</f>
        <v>0</v>
      </c>
      <c r="O251" s="75">
        <f>Maj!D257</f>
        <v>0</v>
      </c>
      <c r="P251" s="75">
        <f>Czerwiec!D257</f>
        <v>0</v>
      </c>
      <c r="Q251" s="75">
        <f>Lipiec!D257</f>
        <v>0</v>
      </c>
      <c r="R251" s="75">
        <f>Sierpień!D257</f>
        <v>0</v>
      </c>
      <c r="S251" s="75">
        <f>Wrzesień!D257</f>
        <v>0</v>
      </c>
      <c r="T251" s="75">
        <f>Październik!D257</f>
        <v>0</v>
      </c>
      <c r="U251" s="75">
        <f>Listopad!D257</f>
        <v>0</v>
      </c>
      <c r="V251" s="75">
        <f>Grudzień!D257</f>
        <v>0</v>
      </c>
    </row>
    <row r="253" spans="2:22" ht="32" x14ac:dyDescent="0.2">
      <c r="C253" s="5" t="s">
        <v>131</v>
      </c>
      <c r="D253" s="6" t="s">
        <v>135</v>
      </c>
      <c r="E253" s="4" t="s">
        <v>129</v>
      </c>
    </row>
    <row r="254" spans="2:22" ht="22" customHeight="1" x14ac:dyDescent="0.2">
      <c r="B254" s="19" t="s">
        <v>31</v>
      </c>
      <c r="C254" s="76">
        <f>C71</f>
        <v>0</v>
      </c>
      <c r="D254" s="76">
        <f>D71</f>
        <v>0</v>
      </c>
      <c r="E254" s="76">
        <f>C254-D254</f>
        <v>0</v>
      </c>
      <c r="G254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C27:D27">
    <cfRule type="dataBar" priority="42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{47CD91A1-8454-1E49-8CC6-41E1145AB16D}</x14:id>
        </ext>
      </extLst>
    </cfRule>
  </conditionalFormatting>
  <conditionalFormatting sqref="C28:D28">
    <cfRule type="dataBar" priority="40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{AE5FC583-2941-2241-A22D-44F0922CD227}</x14:id>
        </ext>
      </extLst>
    </cfRule>
  </conditionalFormatting>
  <conditionalFormatting sqref="C29:D29">
    <cfRule type="dataBar" priority="39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{547B2445-6765-124D-8A3A-419E37164BC4}</x14:id>
        </ext>
      </extLst>
    </cfRule>
  </conditionalFormatting>
  <conditionalFormatting sqref="C30:D30">
    <cfRule type="dataBar" priority="38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{96AECB07-8007-C947-9658-0B3AE6D2434D}</x14:id>
        </ext>
      </extLst>
    </cfRule>
  </conditionalFormatting>
  <conditionalFormatting sqref="C31:D31">
    <cfRule type="dataBar" priority="37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{FA9AED35-D1B0-4445-BD73-2132549536CB}</x14:id>
        </ext>
      </extLst>
    </cfRule>
  </conditionalFormatting>
  <conditionalFormatting sqref="C32:D32">
    <cfRule type="dataBar" priority="36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{87D4B698-AB3B-4B48-B34A-1809A7A66088}</x14:id>
        </ext>
      </extLst>
    </cfRule>
  </conditionalFormatting>
  <conditionalFormatting sqref="C33:D33">
    <cfRule type="dataBar" priority="35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{FB74D818-953C-5F4A-A1D8-8132B620E878}</x14:id>
        </ext>
      </extLst>
    </cfRule>
  </conditionalFormatting>
  <conditionalFormatting sqref="C34:D34">
    <cfRule type="dataBar" priority="34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{A4E595DE-21E1-5141-A58F-EF7B8DE8FB2C}</x14:id>
        </ext>
      </extLst>
    </cfRule>
  </conditionalFormatting>
  <conditionalFormatting sqref="C35:D35">
    <cfRule type="dataBar" priority="33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{5E9FED6F-D7E2-764B-BEC3-B6A3376058DA}</x14:id>
        </ext>
      </extLst>
    </cfRule>
  </conditionalFormatting>
  <conditionalFormatting sqref="C36:D36">
    <cfRule type="dataBar" priority="32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{CE595B35-EB5F-2541-81E0-6443C01D19A4}</x14:id>
        </ext>
      </extLst>
    </cfRule>
  </conditionalFormatting>
  <conditionalFormatting sqref="C37:D37">
    <cfRule type="dataBar" priority="31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{73A455CC-6BD0-564A-8B75-62FE8DD7FAB5}</x14:id>
        </ext>
      </extLst>
    </cfRule>
  </conditionalFormatting>
  <conditionalFormatting sqref="C38:D41">
    <cfRule type="dataBar" priority="30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{144CA1E9-4302-E94B-8622-E5B7E2997220}</x14:id>
        </ext>
      </extLst>
    </cfRule>
  </conditionalFormatting>
  <conditionalFormatting sqref="D51">
    <cfRule type="dataBar" priority="2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conditionalFormatting sqref="B23:D23">
    <cfRule type="dataBar" priority="1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{88707BE0-F6B1-6A4D-825A-4E1F17654132}</x14:id>
        </ext>
      </extLst>
    </cfRule>
  </conditionalFormatting>
  <hyperlinks>
    <hyperlink ref="C5" r:id="rId1" display=" http://budzetdomowywtydzien.pl" xr:uid="{00000000-0004-0000-02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K51:V66 K73:V251" x16r3:misleadingForma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7CD91A1-8454-1E49-8CC6-41E1145AB16D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E5FC583-2941-2241-A22D-44F0922CD227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547B2445-6765-124D-8A3A-419E37164BC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6AECB07-8007-C947-9658-0B3AE6D2434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FA9AED35-D1B0-4445-BD73-2132549536CB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87D4B698-AB3B-4B48-B34A-1809A7A6608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B74D818-953C-5F4A-A1D8-8132B620E878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4E595DE-21E1-5141-A58F-EF7B8DE8FB2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E9FED6F-D7E2-764B-BEC3-B6A3376058D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E595B35-EB5F-2541-81E0-6443C01D19A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3A455CC-6BD0-564A-8B75-62FE8DD7FAB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44CA1E9-4302-E94B-8622-E5B7E299722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  <x14:conditionalFormatting xmlns:xm="http://schemas.microsoft.com/office/excel/2006/main">
          <x14:cfRule type="dataBar" id="{88707BE0-F6B1-6A4D-825A-4E1F1765413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B1:AO261"/>
  <sheetViews>
    <sheetView showGridLines="0" tabSelected="1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44197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"Styczeń "&amp;'CAŁY ROK'!D2:E2</f>
        <v>Styczeń 2021</v>
      </c>
      <c r="E2" s="91"/>
      <c r="G2" s="32" t="s">
        <v>207</v>
      </c>
      <c r="I2" s="36" t="str">
        <f>TEXT(G1, "dddd")</f>
        <v>piątek</v>
      </c>
      <c r="J2" s="36" t="str">
        <f>TEXT($G$1+I1, "dddd")</f>
        <v>sobota</v>
      </c>
      <c r="K2" s="36" t="str">
        <f>TEXT($G$1+J1, "dddd")</f>
        <v>niedziela</v>
      </c>
      <c r="L2" s="36" t="str">
        <f>TEXT($G$1+K1, "dddd")</f>
        <v>poniedziałek</v>
      </c>
      <c r="M2" s="36" t="str">
        <f t="shared" ref="M2:AM2" si="0">TEXT($G$1+L1, "dddd")</f>
        <v>wtorek</v>
      </c>
      <c r="N2" s="36" t="str">
        <f t="shared" si="0"/>
        <v>środa</v>
      </c>
      <c r="O2" s="36" t="str">
        <f t="shared" si="0"/>
        <v>czwartek</v>
      </c>
      <c r="P2" s="36" t="str">
        <f t="shared" si="0"/>
        <v>piątek</v>
      </c>
      <c r="Q2" s="36" t="str">
        <f t="shared" si="0"/>
        <v>sobota</v>
      </c>
      <c r="R2" s="36" t="str">
        <f t="shared" si="0"/>
        <v>niedziela</v>
      </c>
      <c r="S2" s="36" t="str">
        <f t="shared" si="0"/>
        <v>poniedziałek</v>
      </c>
      <c r="T2" s="36" t="str">
        <f t="shared" si="0"/>
        <v>wtorek</v>
      </c>
      <c r="U2" s="36" t="str">
        <f t="shared" si="0"/>
        <v>środa</v>
      </c>
      <c r="V2" s="36" t="str">
        <f t="shared" si="0"/>
        <v>czwartek</v>
      </c>
      <c r="W2" s="36" t="str">
        <f t="shared" si="0"/>
        <v>piątek</v>
      </c>
      <c r="X2" s="36" t="str">
        <f t="shared" si="0"/>
        <v>sobota</v>
      </c>
      <c r="Y2" s="36" t="str">
        <f t="shared" si="0"/>
        <v>niedziela</v>
      </c>
      <c r="Z2" s="36" t="str">
        <f t="shared" si="0"/>
        <v>poniedziałek</v>
      </c>
      <c r="AA2" s="36" t="str">
        <f t="shared" si="0"/>
        <v>wtorek</v>
      </c>
      <c r="AB2" s="36" t="str">
        <f t="shared" si="0"/>
        <v>środa</v>
      </c>
      <c r="AC2" s="36" t="str">
        <f t="shared" si="0"/>
        <v>czwartek</v>
      </c>
      <c r="AD2" s="36" t="str">
        <f t="shared" si="0"/>
        <v>piątek</v>
      </c>
      <c r="AE2" s="36" t="str">
        <f t="shared" si="0"/>
        <v>sobota</v>
      </c>
      <c r="AF2" s="36" t="str">
        <f t="shared" si="0"/>
        <v>niedziela</v>
      </c>
      <c r="AG2" s="36" t="str">
        <f t="shared" si="0"/>
        <v>poniedziałek</v>
      </c>
      <c r="AH2" s="36" t="str">
        <f t="shared" si="0"/>
        <v>wtorek</v>
      </c>
      <c r="AI2" s="36" t="str">
        <f t="shared" si="0"/>
        <v>środa</v>
      </c>
      <c r="AJ2" s="36" t="str">
        <f t="shared" si="0"/>
        <v>czwartek</v>
      </c>
      <c r="AK2" s="36" t="str">
        <f t="shared" si="0"/>
        <v>piątek</v>
      </c>
      <c r="AL2" s="36" t="str">
        <f t="shared" si="0"/>
        <v>sobota</v>
      </c>
      <c r="AM2" s="36" t="str">
        <f t="shared" si="0"/>
        <v>niedziela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24"/>
      <c r="C11" s="24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24"/>
      <c r="C18" s="24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25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31</v>
      </c>
      <c r="C29" s="100"/>
      <c r="D29" s="101"/>
      <c r="E29" s="18">
        <f ca="1">IF(MONTH(G1)&lt;MONTH(TODAY()),1,DAY(TODAY())/DAY(EOMONTH(G1,0)))</f>
        <v>0.22580645161290322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>DZIŚ</v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SUM(Przychody1[[#All],[Kolumna2]])</f>
        <v>0</v>
      </c>
      <c r="D57" s="78">
        <f>SUM(Przychody1[[#All],[Kolumna3]])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SUM(Tabela33064[#This Row])</f>
        <v>0</v>
      </c>
      <c r="E58" s="80">
        <f>Przychody1[[#This Row],[Kolumna3]]-Przychody1[[#This Row],[Kolumna2]]</f>
        <v>0</v>
      </c>
      <c r="F58" s="48" t="str">
        <f t="shared" ref="F58:F64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SUM(Tabela33064[#This Row])</f>
        <v>0</v>
      </c>
      <c r="E59" s="80">
        <f>Przychody1[[#This Row],[Kolumna3]]-Przychody1[[#This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SUM(Tabela33064[#This Row])</f>
        <v>0</v>
      </c>
      <c r="E60" s="80">
        <f>Przychody1[[#This Row],[Kolumna3]]-Przychody1[[#This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SUM(Tabela33064[#This Row])</f>
        <v>0</v>
      </c>
      <c r="E61" s="80">
        <f>Przychody1[[#This Row],[Kolumna3]]-Przychody1[[#This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SUM(Tabela33064[#This Row])</f>
        <v>0</v>
      </c>
      <c r="E62" s="80">
        <f>Przychody1[[#This Row],[Kolumna3]]-Przychody1[[#This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SUM(Tabela33064[#This Row])</f>
        <v>0</v>
      </c>
      <c r="E63" s="80">
        <f>Przychody1[[#This Row],[Kolumna3]]-Przychody1[[#This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SUM(Tabela33064[#This Row])</f>
        <v>0</v>
      </c>
      <c r="E64" s="80">
        <f>Przychody1[[#This Row],[Kolumna3]]-Przychody1[[#This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SUM(Tabela33064[#This Row])</f>
        <v>0</v>
      </c>
      <c r="E65" s="80">
        <f>Przychody1[[#This Row],[Kolumna3]]-Przychody1[[#This Row],[Kolumna2]]</f>
        <v>0</v>
      </c>
      <c r="F65" s="50" t="str">
        <f t="shared" ref="F65:F69" si="4">IFERROR(D65/C65,"")</f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SUM(Tabela33064[#This Row])</f>
        <v>0</v>
      </c>
      <c r="E66" s="80">
        <f>Przychody1[[#This Row],[Kolumna3]]-Przychody1[[#This Row],[Kolumna2]]</f>
        <v>0</v>
      </c>
      <c r="F66" s="50" t="str">
        <f t="shared" si="4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SUM(Tabela33064[#This Row])</f>
        <v>0</v>
      </c>
      <c r="E67" s="80">
        <f>Przychody1[[#This Row],[Kolumna3]]-Przychody1[[#This Row],[Kolumna2]]</f>
        <v>0</v>
      </c>
      <c r="F67" s="50" t="str">
        <f t="shared" si="4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SUM(Tabela33064[#This Row])</f>
        <v>0</v>
      </c>
      <c r="E68" s="80">
        <f>Przychody1[[#This Row],[Kolumna3]]-Przychody1[[#This Row],[Kolumna2]]</f>
        <v>0</v>
      </c>
      <c r="F68" s="50" t="str">
        <f t="shared" si="4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SUM(Tabela33064[#This Row])</f>
        <v>0</v>
      </c>
      <c r="E69" s="80">
        <f>Przychody1[[#This Row],[Kolumna3]]-Przychody1[[#This Row],[Kolumna2]]</f>
        <v>0</v>
      </c>
      <c r="F69" s="50" t="str">
        <f t="shared" si="4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SUM(Tabela33064[#This Row])</f>
        <v>0</v>
      </c>
      <c r="E70" s="80">
        <f>Przychody1[[#This Row],[Kolumna3]]-Przychody1[[#This Row],[Kolumna2]]</f>
        <v>0</v>
      </c>
      <c r="F70" s="50" t="str">
        <f t="shared" ref="F70:F72" si="5">IFERROR(D70/C70,"")</f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SUM(Tabela33064[#This Row])</f>
        <v>0</v>
      </c>
      <c r="E71" s="80">
        <f>Przychody1[[#This Row],[Kolumna3]]-Przychody1[[#This Row],[Kolumna2]]</f>
        <v>0</v>
      </c>
      <c r="F71" s="50" t="str">
        <f t="shared" si="5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SUM(Tabela33064[#This Row])</f>
        <v>0</v>
      </c>
      <c r="E72" s="80">
        <f>Przychody1[[#This Row],[Kolumna3]]-Przychody1[[#This Row],[Kolumna2]]</f>
        <v>0</v>
      </c>
      <c r="F72" s="50" t="str">
        <f t="shared" si="5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6">SUM(K79:K257)</f>
        <v>0</v>
      </c>
      <c r="L77" s="82">
        <f t="shared" si="6"/>
        <v>0</v>
      </c>
      <c r="M77" s="82">
        <f>SUM(M79:M257)</f>
        <v>0</v>
      </c>
      <c r="N77" s="82">
        <f t="shared" si="6"/>
        <v>0</v>
      </c>
      <c r="O77" s="82">
        <f t="shared" si="6"/>
        <v>0</v>
      </c>
      <c r="P77" s="82">
        <f t="shared" si="6"/>
        <v>0</v>
      </c>
      <c r="Q77" s="82">
        <f t="shared" si="6"/>
        <v>0</v>
      </c>
      <c r="R77" s="82">
        <f t="shared" si="6"/>
        <v>0</v>
      </c>
      <c r="S77" s="82">
        <f t="shared" si="6"/>
        <v>0</v>
      </c>
      <c r="T77" s="82">
        <f t="shared" si="6"/>
        <v>0</v>
      </c>
      <c r="U77" s="82">
        <f t="shared" si="6"/>
        <v>0</v>
      </c>
      <c r="V77" s="82">
        <f t="shared" si="6"/>
        <v>0</v>
      </c>
      <c r="W77" s="82">
        <f t="shared" si="6"/>
        <v>0</v>
      </c>
      <c r="X77" s="82">
        <f t="shared" si="6"/>
        <v>0</v>
      </c>
      <c r="Y77" s="82">
        <f t="shared" si="6"/>
        <v>0</v>
      </c>
      <c r="Z77" s="82">
        <f t="shared" si="6"/>
        <v>0</v>
      </c>
      <c r="AA77" s="82">
        <f t="shared" si="6"/>
        <v>0</v>
      </c>
      <c r="AB77" s="82">
        <f t="shared" si="6"/>
        <v>0</v>
      </c>
      <c r="AC77" s="82">
        <f t="shared" si="6"/>
        <v>0</v>
      </c>
      <c r="AD77" s="82">
        <f t="shared" si="6"/>
        <v>0</v>
      </c>
      <c r="AE77" s="82">
        <f t="shared" si="6"/>
        <v>0</v>
      </c>
      <c r="AF77" s="82">
        <f t="shared" si="6"/>
        <v>0</v>
      </c>
      <c r="AG77" s="82">
        <f t="shared" si="6"/>
        <v>0</v>
      </c>
      <c r="AH77" s="82">
        <f t="shared" si="6"/>
        <v>0</v>
      </c>
      <c r="AI77" s="82">
        <f t="shared" si="6"/>
        <v>0</v>
      </c>
      <c r="AJ77" s="82">
        <f t="shared" si="6"/>
        <v>0</v>
      </c>
      <c r="AK77" s="82">
        <f t="shared" si="6"/>
        <v>0</v>
      </c>
      <c r="AL77" s="82">
        <f t="shared" si="6"/>
        <v>0</v>
      </c>
      <c r="AM77" s="82">
        <f t="shared" si="6"/>
        <v>0</v>
      </c>
    </row>
    <row r="79" spans="2:39" s="44" customFormat="1" x14ac:dyDescent="0.2">
      <c r="B79" s="41" t="str">
        <f>'Wzorzec kategorii'!B35</f>
        <v>Jedzenie</v>
      </c>
      <c r="C79" s="77">
        <f>SUM(Jedzenie2[[#All],[0]])</f>
        <v>0</v>
      </c>
      <c r="D79" s="78">
        <f>SUM(Jedzenie2[[#All],[02]])</f>
        <v>0</v>
      </c>
      <c r="E79" s="77">
        <f t="shared" ref="E79:E84" si="7">C79-D79</f>
        <v>0</v>
      </c>
      <c r="F79" s="43" t="str">
        <f t="shared" ref="F79:F84" si="8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SUM(Tabela330[#This Row])</f>
        <v>0</v>
      </c>
      <c r="E80" s="80">
        <f t="shared" si="7"/>
        <v>0</v>
      </c>
      <c r="F80" s="48" t="str">
        <f t="shared" si="8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SUM(Tabela330[#This Row])</f>
        <v>0</v>
      </c>
      <c r="E81" s="80">
        <f t="shared" si="7"/>
        <v>0</v>
      </c>
      <c r="F81" s="48" t="str">
        <f t="shared" si="8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SUM(Tabela330[#This Row])</f>
        <v>0</v>
      </c>
      <c r="E82" s="80">
        <f t="shared" si="7"/>
        <v>0</v>
      </c>
      <c r="F82" s="48" t="str">
        <f t="shared" si="8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SUM(Tabela330[#This Row])</f>
        <v>0</v>
      </c>
      <c r="E83" s="80">
        <f t="shared" si="7"/>
        <v>0</v>
      </c>
      <c r="F83" s="48" t="str">
        <f t="shared" si="8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SUM(Tabela330[#This Row])</f>
        <v>0</v>
      </c>
      <c r="E84" s="80">
        <f t="shared" si="7"/>
        <v>0</v>
      </c>
      <c r="F84" s="48" t="str">
        <f t="shared" si="8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SUM(Tabela330[#This Row])</f>
        <v>0</v>
      </c>
      <c r="E85" s="80">
        <f t="shared" ref="E85:E89" si="9">C85-D85</f>
        <v>0</v>
      </c>
      <c r="F85" s="50" t="str">
        <f t="shared" ref="F85:F89" si="10">IFERROR(D85/C85,"")</f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SUM(Tabela330[#This Row])</f>
        <v>0</v>
      </c>
      <c r="E86" s="80">
        <f t="shared" si="9"/>
        <v>0</v>
      </c>
      <c r="F86" s="50" t="str">
        <f t="shared" si="10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SUM(Tabela330[#This Row])</f>
        <v>0</v>
      </c>
      <c r="E87" s="80">
        <f t="shared" si="9"/>
        <v>0</v>
      </c>
      <c r="F87" s="50" t="str">
        <f t="shared" si="10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SUM(Tabela330[#This Row])</f>
        <v>0</v>
      </c>
      <c r="E88" s="80">
        <f t="shared" si="9"/>
        <v>0</v>
      </c>
      <c r="F88" s="50" t="str">
        <f t="shared" si="10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SUM(Tabela330[#This Row])</f>
        <v>0</v>
      </c>
      <c r="E89" s="80">
        <f t="shared" si="9"/>
        <v>0</v>
      </c>
      <c r="F89" s="50" t="str">
        <f t="shared" si="10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SUM(Tabela431[[#All],[Kolumna2]])</f>
        <v>0</v>
      </c>
      <c r="D91" s="78">
        <f>SUM(Tabela431[[#All],[Kolumna3]])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SUM(Tabela1841[#This Row])</f>
        <v>0</v>
      </c>
      <c r="E92" s="80">
        <f t="shared" ref="E92:E101" si="11">C92-D92</f>
        <v>0</v>
      </c>
      <c r="F92" s="48" t="str">
        <f t="shared" ref="F92:F101" si="12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SUM(Tabela1841[#This Row])</f>
        <v>0</v>
      </c>
      <c r="E93" s="80">
        <f t="shared" si="11"/>
        <v>0</v>
      </c>
      <c r="F93" s="48" t="str">
        <f t="shared" si="12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SUM(Tabela1841[#This Row])</f>
        <v>0</v>
      </c>
      <c r="E94" s="80">
        <f t="shared" si="11"/>
        <v>0</v>
      </c>
      <c r="F94" s="48" t="str">
        <f t="shared" si="12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SUM(Tabela1841[#This Row])</f>
        <v>0</v>
      </c>
      <c r="E95" s="80">
        <f t="shared" si="11"/>
        <v>0</v>
      </c>
      <c r="F95" s="48" t="str">
        <f t="shared" si="12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SUM(Tabela1841[#This Row])</f>
        <v>0</v>
      </c>
      <c r="E96" s="80">
        <f t="shared" si="11"/>
        <v>0</v>
      </c>
      <c r="F96" s="48" t="str">
        <f t="shared" si="12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SUM(Tabela1841[#This Row])</f>
        <v>0</v>
      </c>
      <c r="E97" s="80">
        <f t="shared" si="11"/>
        <v>0</v>
      </c>
      <c r="F97" s="48" t="str">
        <f t="shared" si="12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SUM(Tabela1841[#This Row])</f>
        <v>0</v>
      </c>
      <c r="E98" s="80">
        <f t="shared" si="11"/>
        <v>0</v>
      </c>
      <c r="F98" s="48" t="str">
        <f t="shared" si="12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SUM(Tabela1841[#This Row])</f>
        <v>0</v>
      </c>
      <c r="E99" s="80">
        <f t="shared" si="11"/>
        <v>0</v>
      </c>
      <c r="F99" s="48" t="str">
        <f t="shared" si="12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SUM(Tabela1841[#This Row])</f>
        <v>0</v>
      </c>
      <c r="E100" s="80">
        <f t="shared" si="11"/>
        <v>0</v>
      </c>
      <c r="F100" s="48" t="str">
        <f t="shared" si="12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SUM(Tabela1841[#This Row])</f>
        <v>0</v>
      </c>
      <c r="E101" s="80">
        <f t="shared" si="11"/>
        <v>0</v>
      </c>
      <c r="F101" s="48" t="str">
        <f t="shared" si="12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SUM(Transport3[[#All],[Kolumna2]])</f>
        <v>0</v>
      </c>
      <c r="D103" s="78">
        <f>SUM(Transport3[[#All],[Kolumna3]])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SUM(Tabela1942[#This Row])</f>
        <v>0</v>
      </c>
      <c r="E104" s="80">
        <f t="shared" ref="E104:E111" si="13">C104-D104</f>
        <v>0</v>
      </c>
      <c r="F104" s="48" t="str">
        <f t="shared" ref="F104:F111" si="14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SUM(Tabela1942[#This Row])</f>
        <v>0</v>
      </c>
      <c r="E105" s="80">
        <f t="shared" si="13"/>
        <v>0</v>
      </c>
      <c r="F105" s="48" t="str">
        <f t="shared" si="14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SUM(Tabela1942[#This Row])</f>
        <v>0</v>
      </c>
      <c r="E106" s="80">
        <f t="shared" si="13"/>
        <v>0</v>
      </c>
      <c r="F106" s="48" t="str">
        <f t="shared" si="14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SUM(Tabela1942[#This Row])</f>
        <v>0</v>
      </c>
      <c r="E107" s="80">
        <f t="shared" si="13"/>
        <v>0</v>
      </c>
      <c r="F107" s="48" t="str">
        <f t="shared" si="14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SUM(Tabela1942[#This Row])</f>
        <v>0</v>
      </c>
      <c r="E108" s="80">
        <f t="shared" si="13"/>
        <v>0</v>
      </c>
      <c r="F108" s="48" t="str">
        <f t="shared" si="14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SUM(Tabela1942[#This Row])</f>
        <v>0</v>
      </c>
      <c r="E109" s="80">
        <f t="shared" si="13"/>
        <v>0</v>
      </c>
      <c r="F109" s="48" t="str">
        <f t="shared" si="14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SUM(Tabela1942[#This Row])</f>
        <v>0</v>
      </c>
      <c r="E110" s="80">
        <f t="shared" si="13"/>
        <v>0</v>
      </c>
      <c r="F110" s="48" t="str">
        <f t="shared" si="14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SUM(Tabela1942[#This Row])</f>
        <v>0</v>
      </c>
      <c r="E111" s="80">
        <f t="shared" si="13"/>
        <v>0</v>
      </c>
      <c r="F111" s="48" t="str">
        <f t="shared" si="14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SUM(Tabela1942[#This Row])</f>
        <v>0</v>
      </c>
      <c r="E112" s="80">
        <f t="shared" ref="E112:E113" si="15">C112-D112</f>
        <v>0</v>
      </c>
      <c r="F112" s="50" t="str">
        <f t="shared" ref="F112:F113" si="16">IFERROR(D112/C112,"")</f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SUM(Tabela1942[#This Row])</f>
        <v>0</v>
      </c>
      <c r="E113" s="80">
        <f t="shared" si="15"/>
        <v>0</v>
      </c>
      <c r="F113" s="50" t="str">
        <f t="shared" si="16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SUM(Tabela832[[#All],[Kolumna2]])</f>
        <v>0</v>
      </c>
      <c r="D115" s="78">
        <f>SUM(Tabela832[[#All],[Kolumna3]])</f>
        <v>0</v>
      </c>
      <c r="E115" s="77">
        <f>C115-D115</f>
        <v>0</v>
      </c>
      <c r="F115" s="43" t="str">
        <f t="shared" ref="F115:F120" si="17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SUM(Tabela192143[#This Row])</f>
        <v>0</v>
      </c>
      <c r="E116" s="80">
        <f t="shared" ref="E116:E120" si="18">C116-D116</f>
        <v>0</v>
      </c>
      <c r="F116" s="48" t="str">
        <f t="shared" si="17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SUM(Tabela192143[#This Row])</f>
        <v>0</v>
      </c>
      <c r="E117" s="80">
        <f t="shared" si="18"/>
        <v>0</v>
      </c>
      <c r="F117" s="48" t="str">
        <f t="shared" si="17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SUM(Tabela192143[#This Row])</f>
        <v>0</v>
      </c>
      <c r="E118" s="80">
        <f t="shared" si="18"/>
        <v>0</v>
      </c>
      <c r="F118" s="48" t="str">
        <f t="shared" si="17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SUM(Tabela192143[#This Row])</f>
        <v>0</v>
      </c>
      <c r="E119" s="80">
        <f t="shared" si="18"/>
        <v>0</v>
      </c>
      <c r="F119" s="48" t="str">
        <f t="shared" si="17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SUM(Tabela192143[#This Row])</f>
        <v>0</v>
      </c>
      <c r="E120" s="80">
        <f t="shared" si="18"/>
        <v>0</v>
      </c>
      <c r="F120" s="48" t="str">
        <f t="shared" si="17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SUM(Tabela192143[#This Row])</f>
        <v>0</v>
      </c>
      <c r="E121" s="80">
        <f t="shared" ref="E121:E125" si="19">C121-D121</f>
        <v>0</v>
      </c>
      <c r="F121" s="50" t="str">
        <f t="shared" ref="F121:F125" si="20">IFERROR(D121/C121,"")</f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SUM(Tabela192143[#This Row])</f>
        <v>0</v>
      </c>
      <c r="E122" s="80">
        <f t="shared" si="19"/>
        <v>0</v>
      </c>
      <c r="F122" s="50" t="str">
        <f t="shared" si="20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SUM(Tabela192143[#This Row])</f>
        <v>0</v>
      </c>
      <c r="E123" s="80">
        <f t="shared" si="19"/>
        <v>0</v>
      </c>
      <c r="F123" s="50" t="str">
        <f t="shared" si="20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SUM(Tabela192143[#This Row])</f>
        <v>0</v>
      </c>
      <c r="E124" s="80">
        <f t="shared" si="19"/>
        <v>0</v>
      </c>
      <c r="F124" s="50" t="str">
        <f t="shared" si="20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SUM(Tabela192143[#This Row])</f>
        <v>0</v>
      </c>
      <c r="E125" s="80">
        <f t="shared" si="19"/>
        <v>0</v>
      </c>
      <c r="F125" s="50" t="str">
        <f t="shared" si="20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SUM(Tabela933[[#All],[Kolumna2]])</f>
        <v>0</v>
      </c>
      <c r="D127" s="78">
        <f>SUM(Tabela933[[#All],[Kolumna3]])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SUM(Tabela19212547[#This Row])</f>
        <v>0</v>
      </c>
      <c r="E128" s="80">
        <f t="shared" ref="E128:E131" si="21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SUM(Tabela19212547[#This Row])</f>
        <v>0</v>
      </c>
      <c r="E129" s="80">
        <f t="shared" si="21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SUM(Tabela19212547[#This Row])</f>
        <v>0</v>
      </c>
      <c r="E130" s="80">
        <f t="shared" si="21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SUM(Tabela19212547[#This Row])</f>
        <v>0</v>
      </c>
      <c r="E131" s="80">
        <f t="shared" si="21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SUM(Tabela19212547[#This Row])</f>
        <v>0</v>
      </c>
      <c r="E132" s="80">
        <f t="shared" ref="E132:E137" si="22">C132-D132</f>
        <v>0</v>
      </c>
      <c r="F132" s="50" t="str">
        <f t="shared" ref="F132:F137" si="23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SUM(Tabela19212547[#This Row])</f>
        <v>0</v>
      </c>
      <c r="E133" s="80">
        <f t="shared" si="22"/>
        <v>0</v>
      </c>
      <c r="F133" s="50" t="str">
        <f t="shared" si="23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SUM(Tabela19212547[#This Row])</f>
        <v>0</v>
      </c>
      <c r="E134" s="80">
        <f t="shared" si="22"/>
        <v>0</v>
      </c>
      <c r="F134" s="50" t="str">
        <f t="shared" si="23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SUM(Tabela19212547[#This Row])</f>
        <v>0</v>
      </c>
      <c r="E135" s="80">
        <f t="shared" si="22"/>
        <v>0</v>
      </c>
      <c r="F135" s="50" t="str">
        <f t="shared" si="23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SUM(Tabela19212547[#This Row])</f>
        <v>0</v>
      </c>
      <c r="E136" s="80">
        <f t="shared" si="22"/>
        <v>0</v>
      </c>
      <c r="F136" s="50" t="str">
        <f t="shared" si="23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SUM(Tabela19212547[#This Row])</f>
        <v>0</v>
      </c>
      <c r="E137" s="80">
        <f t="shared" si="22"/>
        <v>0</v>
      </c>
      <c r="F137" s="50" t="str">
        <f t="shared" si="23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SUM(Tabela1034[[#All],[Kolumna2]])</f>
        <v>0</v>
      </c>
      <c r="D139" s="78">
        <f>SUM(Tabela1034[[#All],[Kolumna3]])</f>
        <v>0</v>
      </c>
      <c r="E139" s="77">
        <f>C139-D139</f>
        <v>0</v>
      </c>
      <c r="F139" s="43" t="str">
        <f t="shared" ref="F139:F144" si="24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SUM(Tabela19212446[#This Row])</f>
        <v>0</v>
      </c>
      <c r="E140" s="80">
        <f t="shared" ref="E140:E144" si="25">C140-D140</f>
        <v>0</v>
      </c>
      <c r="F140" s="48" t="str">
        <f t="shared" si="24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SUM(Tabela19212446[#This Row])</f>
        <v>0</v>
      </c>
      <c r="E141" s="80">
        <f t="shared" si="25"/>
        <v>0</v>
      </c>
      <c r="F141" s="48" t="str">
        <f t="shared" si="24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SUM(Tabela19212446[#This Row])</f>
        <v>0</v>
      </c>
      <c r="E142" s="80">
        <f t="shared" si="25"/>
        <v>0</v>
      </c>
      <c r="F142" s="48" t="str">
        <f t="shared" si="24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SUM(Tabela19212446[#This Row])</f>
        <v>0</v>
      </c>
      <c r="E143" s="80">
        <f t="shared" si="25"/>
        <v>0</v>
      </c>
      <c r="F143" s="48" t="str">
        <f t="shared" si="24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SUM(Tabela19212446[#This Row])</f>
        <v>0</v>
      </c>
      <c r="E144" s="80">
        <f t="shared" si="25"/>
        <v>0</v>
      </c>
      <c r="F144" s="48" t="str">
        <f t="shared" si="24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SUM(Tabela19212446[#This Row])</f>
        <v>0</v>
      </c>
      <c r="E145" s="80">
        <f t="shared" ref="E145:E149" si="26">C145-D145</f>
        <v>0</v>
      </c>
      <c r="F145" s="50" t="str">
        <f t="shared" ref="F145:F149" si="27">IFERROR(D145/C145,"")</f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SUM(Tabela19212446[#This Row])</f>
        <v>0</v>
      </c>
      <c r="E146" s="80">
        <f t="shared" si="26"/>
        <v>0</v>
      </c>
      <c r="F146" s="50" t="str">
        <f t="shared" si="27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SUM(Tabela19212446[#This Row])</f>
        <v>0</v>
      </c>
      <c r="E147" s="80">
        <f t="shared" si="26"/>
        <v>0</v>
      </c>
      <c r="F147" s="50" t="str">
        <f t="shared" si="27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SUM(Tabela19212446[#This Row])</f>
        <v>0</v>
      </c>
      <c r="E148" s="80">
        <f t="shared" si="26"/>
        <v>0</v>
      </c>
      <c r="F148" s="50" t="str">
        <f t="shared" si="27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SUM(Tabela19212446[#This Row])</f>
        <v>0</v>
      </c>
      <c r="E149" s="80">
        <f t="shared" si="26"/>
        <v>0</v>
      </c>
      <c r="F149" s="50" t="str">
        <f t="shared" si="27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SUM(Tabela1135[[#All],[Kolumna2]])</f>
        <v>0</v>
      </c>
      <c r="D151" s="78">
        <f>SUM(Tabela1135[[#All],[Kolumna3]])</f>
        <v>0</v>
      </c>
      <c r="E151" s="77">
        <f>C151-D151</f>
        <v>0</v>
      </c>
      <c r="F151" s="43" t="str">
        <f t="shared" ref="F151:F156" si="28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SUM(Tabela192244[#This Row])</f>
        <v>0</v>
      </c>
      <c r="E152" s="80">
        <f t="shared" ref="E152:E156" si="29">C152-D152</f>
        <v>0</v>
      </c>
      <c r="F152" s="48" t="str">
        <f t="shared" si="28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SUM(Tabela192244[#This Row])</f>
        <v>0</v>
      </c>
      <c r="E153" s="80">
        <f t="shared" si="29"/>
        <v>0</v>
      </c>
      <c r="F153" s="48" t="str">
        <f t="shared" si="28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SUM(Tabela192244[#This Row])</f>
        <v>0</v>
      </c>
      <c r="E154" s="80">
        <f t="shared" si="29"/>
        <v>0</v>
      </c>
      <c r="F154" s="48" t="str">
        <f t="shared" si="28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SUM(Tabela192244[#This Row])</f>
        <v>0</v>
      </c>
      <c r="E155" s="80">
        <f t="shared" si="29"/>
        <v>0</v>
      </c>
      <c r="F155" s="48" t="str">
        <f t="shared" si="28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SUM(Tabela192244[#This Row])</f>
        <v>0</v>
      </c>
      <c r="E156" s="80">
        <f t="shared" si="29"/>
        <v>0</v>
      </c>
      <c r="F156" s="48" t="str">
        <f t="shared" si="28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SUM(Tabela192244[#This Row])</f>
        <v>0</v>
      </c>
      <c r="E157" s="80">
        <f t="shared" ref="E157:E161" si="30">C157-D157</f>
        <v>0</v>
      </c>
      <c r="F157" s="50" t="str">
        <f t="shared" ref="F157:F161" si="31">IFERROR(D157/C157,"")</f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SUM(Tabela192244[#This Row])</f>
        <v>0</v>
      </c>
      <c r="E158" s="80">
        <f t="shared" si="30"/>
        <v>0</v>
      </c>
      <c r="F158" s="50" t="str">
        <f t="shared" si="31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SUM(Tabela192244[#This Row])</f>
        <v>0</v>
      </c>
      <c r="E159" s="80">
        <f t="shared" si="30"/>
        <v>0</v>
      </c>
      <c r="F159" s="50" t="str">
        <f t="shared" si="31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SUM(Tabela192244[#This Row])</f>
        <v>0</v>
      </c>
      <c r="E160" s="80">
        <f t="shared" si="30"/>
        <v>0</v>
      </c>
      <c r="F160" s="50" t="str">
        <f t="shared" si="31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SUM(Tabela192244[#This Row])</f>
        <v>0</v>
      </c>
      <c r="E161" s="80">
        <f t="shared" si="30"/>
        <v>0</v>
      </c>
      <c r="F161" s="50" t="str">
        <f t="shared" si="31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SUM(Tabela1236[[#All],[Kolumna2]])</f>
        <v>0</v>
      </c>
      <c r="D163" s="78">
        <f>SUM(Tabela1236[[#All],[Kolumna3]])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SUM(Tabela2548[#This Row])</f>
        <v>0</v>
      </c>
      <c r="E164" s="80">
        <f t="shared" ref="E164:E169" si="32">C164-D164</f>
        <v>0</v>
      </c>
      <c r="F164" s="48" t="str">
        <f t="shared" ref="F164:F169" si="33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SUM(Tabela2548[#This Row])</f>
        <v>0</v>
      </c>
      <c r="E165" s="80">
        <f t="shared" si="32"/>
        <v>0</v>
      </c>
      <c r="F165" s="48" t="str">
        <f t="shared" si="33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SUM(Tabela2548[#This Row])</f>
        <v>0</v>
      </c>
      <c r="E166" s="80">
        <f t="shared" si="32"/>
        <v>0</v>
      </c>
      <c r="F166" s="48" t="str">
        <f t="shared" si="33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SUM(Tabela2548[#This Row])</f>
        <v>0</v>
      </c>
      <c r="E167" s="80">
        <f t="shared" si="32"/>
        <v>0</v>
      </c>
      <c r="F167" s="48" t="str">
        <f t="shared" si="33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SUM(Tabela2548[#This Row])</f>
        <v>0</v>
      </c>
      <c r="E168" s="80">
        <f t="shared" si="32"/>
        <v>0</v>
      </c>
      <c r="F168" s="48" t="str">
        <f t="shared" si="33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SUM(Tabela2548[#This Row])</f>
        <v>0</v>
      </c>
      <c r="E169" s="80">
        <f t="shared" si="32"/>
        <v>0</v>
      </c>
      <c r="F169" s="48" t="str">
        <f t="shared" si="33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SUM(Tabela2548[#This Row])</f>
        <v>0</v>
      </c>
      <c r="E170" s="80">
        <f t="shared" ref="E170:E173" si="34">C170-D170</f>
        <v>0</v>
      </c>
      <c r="F170" s="50" t="str">
        <f t="shared" ref="F170:F173" si="35">IFERROR(D170/C170,"")</f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SUM(Tabela2548[#This Row])</f>
        <v>0</v>
      </c>
      <c r="E171" s="80">
        <f t="shared" si="34"/>
        <v>0</v>
      </c>
      <c r="F171" s="50" t="str">
        <f t="shared" si="35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SUM(Tabela2548[#This Row])</f>
        <v>0</v>
      </c>
      <c r="E172" s="80">
        <f t="shared" si="34"/>
        <v>0</v>
      </c>
      <c r="F172" s="50" t="str">
        <f t="shared" si="35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SUM(Tabela2548[#This Row])</f>
        <v>0</v>
      </c>
      <c r="E173" s="80">
        <f t="shared" si="34"/>
        <v>0</v>
      </c>
      <c r="F173" s="50" t="str">
        <f t="shared" si="35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SUM(Tabela1337[[#All],[Kolumna2]])</f>
        <v>0</v>
      </c>
      <c r="D175" s="78">
        <f>SUM(Tabela1337[[#All],[Kolumna3]])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SUM(Tabela2649[#This Row])</f>
        <v>0</v>
      </c>
      <c r="E176" s="80">
        <f t="shared" ref="E176:E183" si="36">C176-D176</f>
        <v>0</v>
      </c>
      <c r="F176" s="48" t="str">
        <f t="shared" ref="F176:F183" si="37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SUM(Tabela2649[#This Row])</f>
        <v>0</v>
      </c>
      <c r="E177" s="80">
        <f t="shared" si="36"/>
        <v>0</v>
      </c>
      <c r="F177" s="48" t="str">
        <f t="shared" si="37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SUM(Tabela2649[#This Row])</f>
        <v>0</v>
      </c>
      <c r="E178" s="80">
        <f t="shared" si="36"/>
        <v>0</v>
      </c>
      <c r="F178" s="48" t="str">
        <f t="shared" si="37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SUM(Tabela2649[#This Row])</f>
        <v>0</v>
      </c>
      <c r="E179" s="80">
        <f t="shared" si="36"/>
        <v>0</v>
      </c>
      <c r="F179" s="48" t="str">
        <f t="shared" si="37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SUM(Tabela2649[#This Row])</f>
        <v>0</v>
      </c>
      <c r="E180" s="80">
        <f t="shared" si="36"/>
        <v>0</v>
      </c>
      <c r="F180" s="48" t="str">
        <f t="shared" si="37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SUM(Tabela2649[#This Row])</f>
        <v>0</v>
      </c>
      <c r="E181" s="80">
        <f t="shared" si="36"/>
        <v>0</v>
      </c>
      <c r="F181" s="48" t="str">
        <f t="shared" si="37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SUM(Tabela2649[#This Row])</f>
        <v>0</v>
      </c>
      <c r="E182" s="80">
        <f t="shared" si="36"/>
        <v>0</v>
      </c>
      <c r="F182" s="48" t="str">
        <f t="shared" si="37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SUM(Tabela2649[#This Row])</f>
        <v>0</v>
      </c>
      <c r="E183" s="80">
        <f t="shared" si="36"/>
        <v>0</v>
      </c>
      <c r="F183" s="48" t="str">
        <f t="shared" si="37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SUM(Tabela2649[#This Row])</f>
        <v>0</v>
      </c>
      <c r="E184" s="80">
        <f t="shared" ref="E184:E185" si="38">C184-D184</f>
        <v>0</v>
      </c>
      <c r="F184" s="50" t="str">
        <f t="shared" ref="F184:F185" si="39">IFERROR(D184/C184,"")</f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SUM(Tabela2649[#This Row])</f>
        <v>0</v>
      </c>
      <c r="E185" s="80">
        <f t="shared" si="38"/>
        <v>0</v>
      </c>
      <c r="F185" s="50" t="str">
        <f t="shared" si="39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SUM(Tabela1438[[#All],[Kolumna2]])</f>
        <v>0</v>
      </c>
      <c r="D187" s="78">
        <f>SUM(Tabela1438[[#All],[Kolumna3]])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SUM(Tabela2750[#This Row])</f>
        <v>0</v>
      </c>
      <c r="E188" s="80">
        <f t="shared" ref="E188:E195" si="40">C188-D188</f>
        <v>0</v>
      </c>
      <c r="F188" s="48" t="str">
        <f t="shared" ref="F188:F195" si="41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SUM(Tabela2750[#This Row])</f>
        <v>0</v>
      </c>
      <c r="E189" s="80">
        <f t="shared" si="40"/>
        <v>0</v>
      </c>
      <c r="F189" s="48" t="str">
        <f t="shared" si="41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SUM(Tabela2750[#This Row])</f>
        <v>0</v>
      </c>
      <c r="E190" s="80">
        <f t="shared" si="40"/>
        <v>0</v>
      </c>
      <c r="F190" s="48" t="str">
        <f t="shared" si="41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SUM(Tabela2750[#This Row])</f>
        <v>0</v>
      </c>
      <c r="E191" s="80">
        <f t="shared" si="40"/>
        <v>0</v>
      </c>
      <c r="F191" s="48" t="str">
        <f t="shared" si="41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SUM(Tabela2750[#This Row])</f>
        <v>0</v>
      </c>
      <c r="E192" s="80">
        <f t="shared" si="40"/>
        <v>0</v>
      </c>
      <c r="F192" s="48" t="str">
        <f t="shared" si="41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SUM(Tabela2750[#This Row])</f>
        <v>0</v>
      </c>
      <c r="E193" s="80">
        <f t="shared" si="40"/>
        <v>0</v>
      </c>
      <c r="F193" s="48" t="str">
        <f t="shared" si="41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SUM(Tabela2750[#This Row])</f>
        <v>0</v>
      </c>
      <c r="E194" s="80">
        <f t="shared" si="40"/>
        <v>0</v>
      </c>
      <c r="F194" s="48" t="str">
        <f t="shared" si="41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SUM(Tabela2750[#This Row])</f>
        <v>0</v>
      </c>
      <c r="E195" s="80">
        <f t="shared" si="40"/>
        <v>0</v>
      </c>
      <c r="F195" s="48" t="str">
        <f t="shared" si="41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SUM(Tabela2750[#This Row])</f>
        <v>0</v>
      </c>
      <c r="E196" s="80">
        <f t="shared" ref="E196:E197" si="42">C196-D196</f>
        <v>0</v>
      </c>
      <c r="F196" s="50" t="str">
        <f t="shared" ref="F196:F197" si="43">IFERROR(D196/C196,"")</f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SUM(Tabela2750[#This Row])</f>
        <v>0</v>
      </c>
      <c r="E197" s="80">
        <f t="shared" si="42"/>
        <v>0</v>
      </c>
      <c r="F197" s="50" t="str">
        <f t="shared" si="43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SUM(Tabela1539[[#All],[Kolumna2]])</f>
        <v>0</v>
      </c>
      <c r="D199" s="78">
        <f>SUM(Tabela1539[[#All],[Kolumna3]])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SUM(Tabela2851[#This Row])</f>
        <v>0</v>
      </c>
      <c r="E200" s="80">
        <f t="shared" ref="E200:E205" si="44">C200-D200</f>
        <v>0</v>
      </c>
      <c r="F200" s="48" t="str">
        <f t="shared" ref="F200:F205" si="45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SUM(Tabela2851[#This Row])</f>
        <v>0</v>
      </c>
      <c r="E201" s="80">
        <f t="shared" si="44"/>
        <v>0</v>
      </c>
      <c r="F201" s="48" t="str">
        <f t="shared" si="45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SUM(Tabela2851[#This Row])</f>
        <v>0</v>
      </c>
      <c r="E202" s="80">
        <f t="shared" si="44"/>
        <v>0</v>
      </c>
      <c r="F202" s="48" t="str">
        <f t="shared" si="45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SUM(Tabela2851[#This Row])</f>
        <v>0</v>
      </c>
      <c r="E203" s="80">
        <f t="shared" si="44"/>
        <v>0</v>
      </c>
      <c r="F203" s="48" t="str">
        <f t="shared" si="45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SUM(Tabela2851[#This Row])</f>
        <v>0</v>
      </c>
      <c r="E204" s="80">
        <f t="shared" si="44"/>
        <v>0</v>
      </c>
      <c r="F204" s="48" t="str">
        <f t="shared" si="45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SUM(Tabela2851[#This Row])</f>
        <v>0</v>
      </c>
      <c r="E205" s="80">
        <f t="shared" si="44"/>
        <v>0</v>
      </c>
      <c r="F205" s="48" t="str">
        <f t="shared" si="45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SUM(Tabela2851[#This Row])</f>
        <v>0</v>
      </c>
      <c r="E206" s="80">
        <f t="shared" ref="E206:E209" si="46">C206-D206</f>
        <v>0</v>
      </c>
      <c r="F206" s="50" t="str">
        <f t="shared" ref="F206:F209" si="47">IFERROR(D206/C206,"")</f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SUM(Tabela2851[#This Row])</f>
        <v>0</v>
      </c>
      <c r="E207" s="80">
        <f t="shared" si="46"/>
        <v>0</v>
      </c>
      <c r="F207" s="50" t="str">
        <f t="shared" si="47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SUM(Tabela2851[#This Row])</f>
        <v>0</v>
      </c>
      <c r="E208" s="80">
        <f t="shared" si="46"/>
        <v>0</v>
      </c>
      <c r="F208" s="50" t="str">
        <f t="shared" si="47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SUM(Tabela2851[#This Row])</f>
        <v>0</v>
      </c>
      <c r="E209" s="80">
        <f t="shared" si="46"/>
        <v>0</v>
      </c>
      <c r="F209" s="50" t="str">
        <f t="shared" si="47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SUM(Tabela1640[[#All],[Kolumna2]])</f>
        <v>0</v>
      </c>
      <c r="D211" s="78">
        <f>SUM(Tabela1640[[#All],[Kolumna3]])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SUM(Tabela192345[#This Row])</f>
        <v>0</v>
      </c>
      <c r="E212" s="80">
        <f t="shared" ref="E212:E219" si="48">C212-D212</f>
        <v>0</v>
      </c>
      <c r="F212" s="48" t="str">
        <f t="shared" ref="F212:F219" si="49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SUM(Tabela192345[#This Row])</f>
        <v>0</v>
      </c>
      <c r="E213" s="80">
        <f t="shared" si="48"/>
        <v>0</v>
      </c>
      <c r="F213" s="48" t="str">
        <f t="shared" si="49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SUM(Tabela192345[#This Row])</f>
        <v>0</v>
      </c>
      <c r="E214" s="80">
        <f t="shared" si="48"/>
        <v>0</v>
      </c>
      <c r="F214" s="48" t="str">
        <f t="shared" si="49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SUM(Tabela192345[#This Row])</f>
        <v>0</v>
      </c>
      <c r="E215" s="80">
        <f t="shared" si="48"/>
        <v>0</v>
      </c>
      <c r="F215" s="48" t="str">
        <f t="shared" si="49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SUM(Tabela192345[#This Row])</f>
        <v>0</v>
      </c>
      <c r="E216" s="80">
        <f t="shared" si="48"/>
        <v>0</v>
      </c>
      <c r="F216" s="48" t="str">
        <f t="shared" si="49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SUM(Tabela192345[#This Row])</f>
        <v>0</v>
      </c>
      <c r="E217" s="80">
        <f t="shared" si="48"/>
        <v>0</v>
      </c>
      <c r="F217" s="48" t="str">
        <f t="shared" si="49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SUM(Tabela192345[#This Row])</f>
        <v>0</v>
      </c>
      <c r="E218" s="80">
        <f t="shared" si="48"/>
        <v>0</v>
      </c>
      <c r="F218" s="48" t="str">
        <f t="shared" si="49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SUM(Tabela192345[#This Row])</f>
        <v>0</v>
      </c>
      <c r="E219" s="80">
        <f t="shared" si="48"/>
        <v>0</v>
      </c>
      <c r="F219" s="48" t="str">
        <f t="shared" si="49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SUM(Tabela192345[#This Row])</f>
        <v>0</v>
      </c>
      <c r="E220" s="80">
        <f t="shared" ref="E220:E221" si="50">C220-D220</f>
        <v>0</v>
      </c>
      <c r="F220" s="50" t="str">
        <f t="shared" ref="F220:F221" si="51">IFERROR(D220/C220,"")</f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SUM(Tabela192345[#This Row])</f>
        <v>0</v>
      </c>
      <c r="E221" s="80">
        <f t="shared" si="50"/>
        <v>0</v>
      </c>
      <c r="F221" s="50" t="str">
        <f t="shared" si="51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SUM(Tabela164058[[#All],[Kolumna2]])</f>
        <v>0</v>
      </c>
      <c r="D223" s="78">
        <f>SUM(Tabela164058[[#All],[Kolumna3]])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SUM(Tabela19234559[#This Row])</f>
        <v>0</v>
      </c>
      <c r="E224" s="80">
        <f t="shared" ref="E224:E233" si="52">C224-D224</f>
        <v>0</v>
      </c>
      <c r="F224" s="48" t="str">
        <f t="shared" ref="F224:F233" si="53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SUM(Tabela19234559[#This Row])</f>
        <v>0</v>
      </c>
      <c r="E225" s="80">
        <f t="shared" si="52"/>
        <v>0</v>
      </c>
      <c r="F225" s="48" t="str">
        <f t="shared" si="53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SUM(Tabela19234559[#This Row])</f>
        <v>0</v>
      </c>
      <c r="E226" s="80">
        <f t="shared" si="52"/>
        <v>0</v>
      </c>
      <c r="F226" s="48" t="str">
        <f t="shared" si="53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SUM(Tabela19234559[#This Row])</f>
        <v>0</v>
      </c>
      <c r="E227" s="80">
        <f t="shared" si="52"/>
        <v>0</v>
      </c>
      <c r="F227" s="48" t="str">
        <f t="shared" si="53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SUM(Tabela19234559[#This Row])</f>
        <v>0</v>
      </c>
      <c r="E228" s="80">
        <f t="shared" si="52"/>
        <v>0</v>
      </c>
      <c r="F228" s="48" t="str">
        <f t="shared" si="53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SUM(Tabela19234559[#This Row])</f>
        <v>0</v>
      </c>
      <c r="E229" s="80">
        <f t="shared" si="52"/>
        <v>0</v>
      </c>
      <c r="F229" s="48" t="str">
        <f t="shared" si="53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SUM(Tabela19234559[#This Row])</f>
        <v>0</v>
      </c>
      <c r="E230" s="80">
        <f t="shared" si="52"/>
        <v>0</v>
      </c>
      <c r="F230" s="48" t="str">
        <f t="shared" si="53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SUM(Tabela19234559[#This Row])</f>
        <v>0</v>
      </c>
      <c r="E231" s="80">
        <f t="shared" si="52"/>
        <v>0</v>
      </c>
      <c r="F231" s="48" t="str">
        <f t="shared" si="53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SUM(Tabela19234559[#This Row])</f>
        <v>0</v>
      </c>
      <c r="E232" s="80">
        <f t="shared" si="52"/>
        <v>0</v>
      </c>
      <c r="F232" s="50" t="str">
        <f t="shared" si="53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SUM(Tabela19234559[#This Row])</f>
        <v>0</v>
      </c>
      <c r="E233" s="80">
        <f t="shared" si="52"/>
        <v>0</v>
      </c>
      <c r="F233" s="50" t="str">
        <f t="shared" si="53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SUM(Tabela16405860[[#All],[Kolumna2]])</f>
        <v>0</v>
      </c>
      <c r="D235" s="78">
        <f>SUM(Tabela16405860[[#All],[Kolumna3]])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SUM(Tabela1923455962[#This Row])</f>
        <v>0</v>
      </c>
      <c r="E236" s="80">
        <f t="shared" ref="E236:E245" si="54">C236-D236</f>
        <v>0</v>
      </c>
      <c r="F236" s="48" t="str">
        <f t="shared" ref="F236:F245" si="55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SUM(Tabela1923455962[#This Row])</f>
        <v>0</v>
      </c>
      <c r="E237" s="80">
        <f t="shared" si="54"/>
        <v>0</v>
      </c>
      <c r="F237" s="48" t="str">
        <f t="shared" si="55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SUM(Tabela1923455962[#This Row])</f>
        <v>0</v>
      </c>
      <c r="E238" s="80">
        <f t="shared" si="54"/>
        <v>0</v>
      </c>
      <c r="F238" s="48" t="str">
        <f t="shared" si="55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SUM(Tabela1923455962[#This Row])</f>
        <v>0</v>
      </c>
      <c r="E239" s="80">
        <f t="shared" si="54"/>
        <v>0</v>
      </c>
      <c r="F239" s="48" t="str">
        <f t="shared" si="55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SUM(Tabela1923455962[#This Row])</f>
        <v>0</v>
      </c>
      <c r="E240" s="80">
        <f t="shared" si="54"/>
        <v>0</v>
      </c>
      <c r="F240" s="48" t="str">
        <f t="shared" si="55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SUM(Tabela1923455962[#This Row])</f>
        <v>0</v>
      </c>
      <c r="E241" s="80">
        <f t="shared" si="54"/>
        <v>0</v>
      </c>
      <c r="F241" s="48" t="str">
        <f t="shared" si="55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SUM(Tabela1923455962[#This Row])</f>
        <v>0</v>
      </c>
      <c r="E242" s="80">
        <f t="shared" si="54"/>
        <v>0</v>
      </c>
      <c r="F242" s="48" t="str">
        <f t="shared" si="55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SUM(Tabela1923455962[#This Row])</f>
        <v>0</v>
      </c>
      <c r="E243" s="80">
        <f t="shared" si="54"/>
        <v>0</v>
      </c>
      <c r="F243" s="48" t="str">
        <f t="shared" si="55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SUM(Tabela1923455962[#This Row])</f>
        <v>0</v>
      </c>
      <c r="E244" s="80">
        <f t="shared" si="54"/>
        <v>0</v>
      </c>
      <c r="F244" s="50" t="str">
        <f t="shared" si="55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SUM(Tabela1923455962[#This Row])</f>
        <v>0</v>
      </c>
      <c r="E245" s="80">
        <f t="shared" si="54"/>
        <v>0</v>
      </c>
      <c r="F245" s="50" t="str">
        <f t="shared" si="55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SUM(Tabela1640586061[[#All],[Kolumna2]])</f>
        <v>0</v>
      </c>
      <c r="D247" s="78">
        <f>SUM(Tabela1640586061[[#All],[Kolumna3]])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SUM(Tabela1923455963[#This Row])</f>
        <v>0</v>
      </c>
      <c r="E248" s="80">
        <f t="shared" ref="E248:E257" si="56">C248-D248</f>
        <v>0</v>
      </c>
      <c r="F248" s="48" t="str">
        <f t="shared" ref="F248:F257" si="57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SUM(Tabela1923455963[#This Row])</f>
        <v>0</v>
      </c>
      <c r="E249" s="80">
        <f t="shared" si="56"/>
        <v>0</v>
      </c>
      <c r="F249" s="48" t="str">
        <f t="shared" si="57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SUM(Tabela1923455963[#This Row])</f>
        <v>0</v>
      </c>
      <c r="E250" s="80">
        <f t="shared" si="56"/>
        <v>0</v>
      </c>
      <c r="F250" s="48" t="str">
        <f t="shared" si="57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SUM(Tabela1923455963[#This Row])</f>
        <v>0</v>
      </c>
      <c r="E251" s="80">
        <f t="shared" si="56"/>
        <v>0</v>
      </c>
      <c r="F251" s="48" t="str">
        <f t="shared" si="57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SUM(Tabela1923455963[#This Row])</f>
        <v>0</v>
      </c>
      <c r="E252" s="80">
        <f t="shared" si="56"/>
        <v>0</v>
      </c>
      <c r="F252" s="48" t="str">
        <f t="shared" si="57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SUM(Tabela1923455963[#This Row])</f>
        <v>0</v>
      </c>
      <c r="E253" s="80">
        <f t="shared" si="56"/>
        <v>0</v>
      </c>
      <c r="F253" s="48" t="str">
        <f t="shared" si="57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SUM(Tabela1923455963[#This Row])</f>
        <v>0</v>
      </c>
      <c r="E254" s="80">
        <f t="shared" si="56"/>
        <v>0</v>
      </c>
      <c r="F254" s="48" t="str">
        <f t="shared" si="57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SUM(Tabela1923455963[#This Row])</f>
        <v>0</v>
      </c>
      <c r="E255" s="80">
        <f t="shared" si="56"/>
        <v>0</v>
      </c>
      <c r="F255" s="48" t="str">
        <f t="shared" si="57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SUM(Tabela1923455963[#This Row])</f>
        <v>0</v>
      </c>
      <c r="E256" s="80">
        <f t="shared" si="56"/>
        <v>0</v>
      </c>
      <c r="F256" s="50" t="str">
        <f t="shared" si="57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SUM(Tabela1923455963[#This Row])</f>
        <v>0</v>
      </c>
      <c r="E257" s="80">
        <f t="shared" si="56"/>
        <v>0</v>
      </c>
      <c r="F257" s="50" t="str">
        <f t="shared" si="57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58">SUM(L79:L257)</f>
        <v>0</v>
      </c>
      <c r="M260" s="82">
        <f t="shared" si="58"/>
        <v>0</v>
      </c>
      <c r="N260" s="82">
        <f t="shared" si="58"/>
        <v>0</v>
      </c>
      <c r="O260" s="82">
        <f t="shared" si="58"/>
        <v>0</v>
      </c>
      <c r="P260" s="82">
        <f t="shared" si="58"/>
        <v>0</v>
      </c>
      <c r="Q260" s="82">
        <f t="shared" si="58"/>
        <v>0</v>
      </c>
      <c r="R260" s="82">
        <f t="shared" si="58"/>
        <v>0</v>
      </c>
      <c r="S260" s="82">
        <f t="shared" si="58"/>
        <v>0</v>
      </c>
      <c r="T260" s="82">
        <f t="shared" si="58"/>
        <v>0</v>
      </c>
      <c r="U260" s="82">
        <f t="shared" si="58"/>
        <v>0</v>
      </c>
      <c r="V260" s="82">
        <f t="shared" si="58"/>
        <v>0</v>
      </c>
      <c r="W260" s="82">
        <f t="shared" si="58"/>
        <v>0</v>
      </c>
      <c r="X260" s="82">
        <f t="shared" si="58"/>
        <v>0</v>
      </c>
      <c r="Y260" s="82">
        <f t="shared" si="58"/>
        <v>0</v>
      </c>
      <c r="Z260" s="82">
        <f t="shared" si="58"/>
        <v>0</v>
      </c>
      <c r="AA260" s="82">
        <f t="shared" si="58"/>
        <v>0</v>
      </c>
      <c r="AB260" s="82">
        <f t="shared" si="58"/>
        <v>0</v>
      </c>
      <c r="AC260" s="82">
        <f t="shared" si="58"/>
        <v>0</v>
      </c>
      <c r="AD260" s="82">
        <f t="shared" si="58"/>
        <v>0</v>
      </c>
      <c r="AE260" s="82">
        <f t="shared" si="58"/>
        <v>0</v>
      </c>
      <c r="AF260" s="82">
        <f t="shared" si="58"/>
        <v>0</v>
      </c>
      <c r="AG260" s="82">
        <f t="shared" si="58"/>
        <v>0</v>
      </c>
      <c r="AH260" s="82">
        <f t="shared" si="58"/>
        <v>0</v>
      </c>
      <c r="AI260" s="82">
        <f t="shared" si="58"/>
        <v>0</v>
      </c>
      <c r="AJ260" s="82">
        <f t="shared" si="58"/>
        <v>0</v>
      </c>
      <c r="AK260" s="82">
        <f t="shared" si="58"/>
        <v>0</v>
      </c>
      <c r="AL260" s="82">
        <f t="shared" si="58"/>
        <v>0</v>
      </c>
      <c r="AM260" s="82">
        <f t="shared" si="58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B20:C20"/>
    <mergeCell ref="B21:C21"/>
    <mergeCell ref="B27:E27"/>
    <mergeCell ref="B29:D29"/>
    <mergeCell ref="C45:D45"/>
    <mergeCell ref="C34:D34"/>
    <mergeCell ref="C35:D35"/>
    <mergeCell ref="C36:D36"/>
    <mergeCell ref="C37:D37"/>
    <mergeCell ref="C43:D43"/>
    <mergeCell ref="C38:D38"/>
    <mergeCell ref="C39:D39"/>
    <mergeCell ref="C40:D40"/>
    <mergeCell ref="C41:D41"/>
    <mergeCell ref="C42:D42"/>
    <mergeCell ref="C46:D46"/>
    <mergeCell ref="C47:D47"/>
    <mergeCell ref="B31:E31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3:E23"/>
    <mergeCell ref="B25:D25"/>
    <mergeCell ref="C44:D44"/>
    <mergeCell ref="C33:D33"/>
  </mergeCells>
  <phoneticPr fontId="19" type="noConversion"/>
  <conditionalFormatting sqref="D79">
    <cfRule type="dataBar" priority="60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91">
    <cfRule type="dataBar" priority="59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B25:D25">
    <cfRule type="dataBar" priority="58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{09D6DAC3-DCD3-4F4E-9C11-CF6E591CF028}</x14:id>
        </ext>
      </extLst>
    </cfRule>
  </conditionalFormatting>
  <conditionalFormatting sqref="C33:D33">
    <cfRule type="dataBar" priority="57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{A2DCFABA-9628-9F41-9572-3F9B7A9F0D66}</x14:id>
        </ext>
      </extLst>
    </cfRule>
  </conditionalFormatting>
  <conditionalFormatting sqref="D103">
    <cfRule type="dataBar" priority="56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C34:D34">
    <cfRule type="dataBar" priority="5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{0CF1D80B-7CE6-D94F-AC7A-FA03D3B3FEA1}</x14:id>
        </ext>
      </extLst>
    </cfRule>
  </conditionalFormatting>
  <conditionalFormatting sqref="C35:D35">
    <cfRule type="dataBar" priority="54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{B0E6340C-7FD2-2D4C-8045-1D97EB67D14F}</x14:id>
        </ext>
      </extLst>
    </cfRule>
  </conditionalFormatting>
  <conditionalFormatting sqref="C36:D36">
    <cfRule type="dataBar" priority="53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{7A97EFBA-84D6-1748-9EE4-0030F367F131}</x14:id>
        </ext>
      </extLst>
    </cfRule>
  </conditionalFormatting>
  <conditionalFormatting sqref="C37:D37">
    <cfRule type="dataBar" priority="52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{D51F045F-CF98-7046-A61F-5308C037D804}</x14:id>
        </ext>
      </extLst>
    </cfRule>
  </conditionalFormatting>
  <conditionalFormatting sqref="C38:D38">
    <cfRule type="dataBar" priority="51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{D93F3130-5196-A548-AF1A-D469FEEB667E}</x14:id>
        </ext>
      </extLst>
    </cfRule>
  </conditionalFormatting>
  <conditionalFormatting sqref="C39:D39">
    <cfRule type="dataBar" priority="50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{C3A9A65C-6FD3-DC4F-96B0-B3A52072A846}</x14:id>
        </ext>
      </extLst>
    </cfRule>
  </conditionalFormatting>
  <conditionalFormatting sqref="C40:D40">
    <cfRule type="dataBar" priority="49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{7D075E10-B513-C64A-9163-C6CDD4CB9342}</x14:id>
        </ext>
      </extLst>
    </cfRule>
  </conditionalFormatting>
  <conditionalFormatting sqref="C41:D41">
    <cfRule type="dataBar" priority="48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{07DA7A4D-BFFA-D84B-A681-CE56C770F99A}</x14:id>
        </ext>
      </extLst>
    </cfRule>
  </conditionalFormatting>
  <conditionalFormatting sqref="C42:D42">
    <cfRule type="dataBar" priority="47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{9F317D27-5700-E54D-94F0-76C2608CC2BE}</x14:id>
        </ext>
      </extLst>
    </cfRule>
  </conditionalFormatting>
  <conditionalFormatting sqref="C43:D43">
    <cfRule type="dataBar" priority="46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{0A7EA69E-E201-0144-8FB4-95681DF96C3D}</x14:id>
        </ext>
      </extLst>
    </cfRule>
  </conditionalFormatting>
  <conditionalFormatting sqref="C44:D47">
    <cfRule type="dataBar" priority="45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{CEB37CD2-0292-684F-93B8-0FD57C268250}</x14:id>
        </ext>
      </extLst>
    </cfRule>
  </conditionalFormatting>
  <conditionalFormatting sqref="D115">
    <cfRule type="dataBar" priority="44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7">
    <cfRule type="dataBar" priority="43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9">
    <cfRule type="dataBar" priority="42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51">
    <cfRule type="dataBar" priority="41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63">
    <cfRule type="dataBar" priority="40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75">
    <cfRule type="dataBar" priority="39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7">
    <cfRule type="dataBar" priority="38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9">
    <cfRule type="dataBar" priority="37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11">
    <cfRule type="dataBar" priority="36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7">
    <cfRule type="dataBar" priority="35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23">
    <cfRule type="dataBar" priority="34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35">
    <cfRule type="dataBar" priority="33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7">
    <cfRule type="dataBar" priority="32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conditionalFormatting sqref="I58:AM72">
    <cfRule type="expression" dxfId="8653" priority="31">
      <formula>I$56="DZIŚ"</formula>
    </cfRule>
  </conditionalFormatting>
  <conditionalFormatting sqref="I80:AM89">
    <cfRule type="expression" dxfId="8652" priority="30">
      <formula>I$56="DZIŚ"</formula>
    </cfRule>
  </conditionalFormatting>
  <conditionalFormatting sqref="I2:AM2 I3">
    <cfRule type="expression" dxfId="8638" priority="15">
      <formula>I$56="DZIŚ"</formula>
    </cfRule>
  </conditionalFormatting>
  <conditionalFormatting sqref="I92:AM101">
    <cfRule type="expression" dxfId="7745" priority="14">
      <formula>I$56="DZIŚ"</formula>
    </cfRule>
  </conditionalFormatting>
  <conditionalFormatting sqref="I104:AM113">
    <cfRule type="expression" dxfId="7712" priority="13">
      <formula>I$56="DZIŚ"</formula>
    </cfRule>
  </conditionalFormatting>
  <conditionalFormatting sqref="I116:AM125">
    <cfRule type="expression" dxfId="7678" priority="12">
      <formula>I$56="DZIŚ"</formula>
    </cfRule>
  </conditionalFormatting>
  <conditionalFormatting sqref="I128:AM137">
    <cfRule type="expression" dxfId="7645" priority="11">
      <formula>I$56="DZIŚ"</formula>
    </cfRule>
  </conditionalFormatting>
  <conditionalFormatting sqref="I140:AM149">
    <cfRule type="expression" dxfId="7612" priority="10">
      <formula>I$56="DZIŚ"</formula>
    </cfRule>
  </conditionalFormatting>
  <conditionalFormatting sqref="I152:AM161">
    <cfRule type="expression" dxfId="7579" priority="9">
      <formula>I$56="DZIŚ"</formula>
    </cfRule>
  </conditionalFormatting>
  <conditionalFormatting sqref="I164:AM173">
    <cfRule type="expression" dxfId="7546" priority="8">
      <formula>I$56="DZIŚ"</formula>
    </cfRule>
  </conditionalFormatting>
  <conditionalFormatting sqref="I176:AM185">
    <cfRule type="expression" dxfId="7513" priority="7">
      <formula>I$56="DZIŚ"</formula>
    </cfRule>
  </conditionalFormatting>
  <conditionalFormatting sqref="I188:AM197">
    <cfRule type="expression" dxfId="7480" priority="6">
      <formula>I$56="DZIŚ"</formula>
    </cfRule>
  </conditionalFormatting>
  <conditionalFormatting sqref="I200:AM209">
    <cfRule type="expression" dxfId="7447" priority="5">
      <formula>I$56="DZIŚ"</formula>
    </cfRule>
  </conditionalFormatting>
  <conditionalFormatting sqref="I212:AM221">
    <cfRule type="expression" dxfId="7414" priority="4">
      <formula>I$56="DZIŚ"</formula>
    </cfRule>
  </conditionalFormatting>
  <conditionalFormatting sqref="I224:AM233">
    <cfRule type="expression" dxfId="7381" priority="3">
      <formula>I$56="DZIŚ"</formula>
    </cfRule>
  </conditionalFormatting>
  <conditionalFormatting sqref="I236:AM245">
    <cfRule type="expression" dxfId="7348" priority="2">
      <formula>I$56="DZIŚ"</formula>
    </cfRule>
  </conditionalFormatting>
  <conditionalFormatting sqref="I248:AM257">
    <cfRule type="expression" dxfId="7315" priority="1">
      <formula>I$56="DZIŚ"</formula>
    </cfRule>
  </conditionalFormatting>
  <hyperlinks>
    <hyperlink ref="C5" r:id="rId1" display=" http://budzetdomowywtydzien.pl" xr:uid="{00000000-0004-0000-0300-000000000000}"/>
  </hyperlinks>
  <pageMargins left="0.7" right="0.7" top="0.75" bottom="0.75" header="0.3" footer="0.3"/>
  <pageSetup paperSize="9" orientation="portrait" horizontalDpi="75" verticalDpi="75"/>
  <ignoredErrors>
    <ignoredError sqref="C45 E46" formula="1"/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09D6DAC3-DCD3-4F4E-9C11-CF6E591CF02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2DCFABA-9628-9F41-9572-3F9B7A9F0D6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CF1D80B-7CE6-D94F-AC7A-FA03D3B3FEA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B0E6340C-7FD2-2D4C-8045-1D97EB67D14F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A97EFBA-84D6-1748-9EE4-0030F367F131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D51F045F-CF98-7046-A61F-5308C037D804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93F3130-5196-A548-AF1A-D469FEEB667E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C3A9A65C-6FD3-DC4F-96B0-B3A52072A846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7D075E10-B513-C64A-9163-C6CDD4CB9342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7DA7A4D-BFFA-D84B-A681-CE56C770F99A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9F317D27-5700-E54D-94F0-76C2608CC2BE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A7EA69E-E201-0144-8FB4-95681DF96C3D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EB37CD2-0292-684F-93B8-0FD57C268250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44228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"Luty "&amp;'CAŁY ROK'!D2:E2</f>
        <v>Luty 2021</v>
      </c>
      <c r="E2" s="91"/>
      <c r="G2" s="71" t="s">
        <v>207</v>
      </c>
      <c r="I2" s="36" t="str">
        <f>TEXT(G1, "dddd")</f>
        <v>poniedziałek</v>
      </c>
      <c r="J2" s="36" t="str">
        <f>TEXT($G$1+I1, "dddd")</f>
        <v>wtorek</v>
      </c>
      <c r="K2" s="36" t="str">
        <f>TEXT($G$1+J1, "dddd")</f>
        <v>środa</v>
      </c>
      <c r="L2" s="36" t="str">
        <f>TEXT($G$1+K1, "dddd")</f>
        <v>czwartek</v>
      </c>
      <c r="M2" s="36" t="str">
        <f t="shared" ref="M2:AM2" si="0">TEXT($G$1+L1, "dddd")</f>
        <v>piątek</v>
      </c>
      <c r="N2" s="36" t="str">
        <f t="shared" si="0"/>
        <v>sobota</v>
      </c>
      <c r="O2" s="36" t="str">
        <f t="shared" si="0"/>
        <v>niedziela</v>
      </c>
      <c r="P2" s="36" t="str">
        <f t="shared" si="0"/>
        <v>poniedziałek</v>
      </c>
      <c r="Q2" s="36" t="str">
        <f t="shared" si="0"/>
        <v>wtorek</v>
      </c>
      <c r="R2" s="36" t="str">
        <f t="shared" si="0"/>
        <v>środa</v>
      </c>
      <c r="S2" s="36" t="str">
        <f t="shared" si="0"/>
        <v>czwartek</v>
      </c>
      <c r="T2" s="36" t="str">
        <f t="shared" si="0"/>
        <v>piątek</v>
      </c>
      <c r="U2" s="36" t="str">
        <f t="shared" si="0"/>
        <v>sobota</v>
      </c>
      <c r="V2" s="36" t="str">
        <f t="shared" si="0"/>
        <v>niedziela</v>
      </c>
      <c r="W2" s="36" t="str">
        <f t="shared" si="0"/>
        <v>poniedziałek</v>
      </c>
      <c r="X2" s="36" t="str">
        <f t="shared" si="0"/>
        <v>wtorek</v>
      </c>
      <c r="Y2" s="36" t="str">
        <f t="shared" si="0"/>
        <v>środa</v>
      </c>
      <c r="Z2" s="36" t="str">
        <f t="shared" si="0"/>
        <v>czwartek</v>
      </c>
      <c r="AA2" s="36" t="str">
        <f t="shared" si="0"/>
        <v>piątek</v>
      </c>
      <c r="AB2" s="36" t="str">
        <f t="shared" si="0"/>
        <v>sobota</v>
      </c>
      <c r="AC2" s="36" t="str">
        <f t="shared" si="0"/>
        <v>niedziela</v>
      </c>
      <c r="AD2" s="36" t="str">
        <f t="shared" si="0"/>
        <v>poniedziałek</v>
      </c>
      <c r="AE2" s="36" t="str">
        <f t="shared" si="0"/>
        <v>wtorek</v>
      </c>
      <c r="AF2" s="36" t="str">
        <f t="shared" si="0"/>
        <v>środa</v>
      </c>
      <c r="AG2" s="36" t="str">
        <f t="shared" si="0"/>
        <v>czwartek</v>
      </c>
      <c r="AH2" s="36" t="str">
        <f t="shared" si="0"/>
        <v>piątek</v>
      </c>
      <c r="AI2" s="36" t="str">
        <f t="shared" si="0"/>
        <v>sobota</v>
      </c>
      <c r="AJ2" s="36" t="str">
        <f t="shared" si="0"/>
        <v>niedziela</v>
      </c>
      <c r="AK2" s="36" t="str">
        <f t="shared" si="0"/>
        <v>poniedziałek</v>
      </c>
      <c r="AL2" s="36" t="str">
        <f t="shared" si="0"/>
        <v>wtorek</v>
      </c>
      <c r="AM2" s="36" t="str">
        <f t="shared" si="0"/>
        <v>środa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28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28</v>
      </c>
      <c r="C29" s="100"/>
      <c r="D29" s="101"/>
      <c r="E29" s="18">
        <f ca="1">IF(MONTH(G1)&lt;MONTH(TODAY()),1,DAY(TODAY())/DAY(EOMONTH(G1,0)))</f>
        <v>0.25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SUM(Przychody2[[#All],[Kolumna2]])</f>
        <v>0</v>
      </c>
      <c r="D57" s="78">
        <f>SUM(Przychody2[[#All],[Kolumna3]])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SUM(Tabela3306496[#This Row])</f>
        <v>0</v>
      </c>
      <c r="E58" s="80">
        <f>Przychody2[[#This Row],[Kolumna3]]-Przychody2[[#This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SUM(Tabela3306496[#This Row])</f>
        <v>0</v>
      </c>
      <c r="E59" s="80">
        <f>Przychody2[[#This Row],[Kolumna3]]-Przychody2[[#This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SUM(Tabela3306496[#This Row])</f>
        <v>0</v>
      </c>
      <c r="E60" s="80">
        <f>Przychody2[[#This Row],[Kolumna3]]-Przychody2[[#This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SUM(Tabela3306496[#This Row])</f>
        <v>0</v>
      </c>
      <c r="E61" s="80">
        <f>Przychody2[[#This Row],[Kolumna3]]-Przychody2[[#This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SUM(Tabela3306496[#This Row])</f>
        <v>0</v>
      </c>
      <c r="E62" s="80">
        <f>Przychody2[[#This Row],[Kolumna3]]-Przychody2[[#This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SUM(Tabela3306496[#This Row])</f>
        <v>0</v>
      </c>
      <c r="E63" s="80">
        <f>Przychody2[[#This Row],[Kolumna3]]-Przychody2[[#This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SUM(Tabela3306496[#This Row])</f>
        <v>0</v>
      </c>
      <c r="E64" s="80">
        <f>Przychody2[[#This Row],[Kolumna3]]-Przychody2[[#This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SUM(Tabela3306496[#This Row])</f>
        <v>0</v>
      </c>
      <c r="E65" s="80">
        <f>Przychody2[[#This Row],[Kolumna3]]-Przychody2[[#This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SUM(Tabela3306496[#This Row])</f>
        <v>0</v>
      </c>
      <c r="E66" s="80">
        <f>Przychody2[[#This Row],[Kolumna3]]-Przychody2[[#This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SUM(Tabela3306496[#This Row])</f>
        <v>0</v>
      </c>
      <c r="E67" s="80">
        <f>Przychody2[[#This Row],[Kolumna3]]-Przychody2[[#This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SUM(Tabela3306496[#This Row])</f>
        <v>0</v>
      </c>
      <c r="E68" s="80">
        <f>Przychody2[[#This Row],[Kolumna3]]-Przychody2[[#This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SUM(Tabela3306496[#This Row])</f>
        <v>0</v>
      </c>
      <c r="E69" s="80">
        <f>Przychody2[[#This Row],[Kolumna3]]-Przychody2[[#This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SUM(Tabela3306496[#This Row])</f>
        <v>0</v>
      </c>
      <c r="E70" s="80">
        <f>Przychody2[[#This Row],[Kolumna3]]-Przychody2[[#This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SUM(Tabela3306496[#This Row])</f>
        <v>0</v>
      </c>
      <c r="E71" s="80">
        <f>Przychody2[[#This Row],[Kolumna3]]-Przychody2[[#This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SUM(Tabela3306496[#This Row])</f>
        <v>0</v>
      </c>
      <c r="E72" s="80">
        <f>Przychody2[[#This Row],[Kolumna3]]-Przychody2[[#This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SUM(Jedzenie265[[#All],[0]])</f>
        <v>0</v>
      </c>
      <c r="D79" s="78">
        <f>SUM(Jedzenie265[[#All],[02]])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SUM(Tabela33068[#This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SUM(Tabela33068[#This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SUM(Tabela33068[#This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SUM(Tabela33068[#This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SUM(Tabela33068[#This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SUM(Tabela33068[#This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SUM(Tabela33068[#This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SUM(Tabela33068[#This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SUM(Tabela33068[#This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SUM(Tabela33068[#This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SUM(Tabela43169[[#All],[Kolumna2]])</f>
        <v>0</v>
      </c>
      <c r="D91" s="78">
        <f>SUM(Tabela43169[[#All],[Kolumna3]])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SUM(Tabela184179[#This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SUM(Tabela184179[#This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SUM(Tabela184179[#This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SUM(Tabela184179[#This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SUM(Tabela184179[#This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SUM(Tabela184179[#This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SUM(Tabela184179[#This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SUM(Tabela184179[#This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SUM(Tabela184179[#This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SUM(Tabela184179[#This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SUM(Transport366[[#All],[Kolumna2]])</f>
        <v>0</v>
      </c>
      <c r="D103" s="78">
        <f>SUM(Transport366[[#All],[Kolumna3]])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SUM(Tabela194280[#This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SUM(Tabela194280[#This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SUM(Tabela194280[#This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SUM(Tabela194280[#This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SUM(Tabela194280[#This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SUM(Tabela194280[#This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SUM(Tabela194280[#This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SUM(Tabela194280[#This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SUM(Tabela194280[#This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SUM(Tabela194280[#This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SUM(Tabela83270[[#All],[Kolumna2]])</f>
        <v>0</v>
      </c>
      <c r="D115" s="78">
        <f>SUM(Tabela83270[[#All],[Kolumna3]])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SUM(Tabela19214381[#This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SUM(Tabela19214381[#This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SUM(Tabela19214381[#This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SUM(Tabela19214381[#This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SUM(Tabela19214381[#This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SUM(Tabela19214381[#This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SUM(Tabela19214381[#This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SUM(Tabela19214381[#This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SUM(Tabela19214381[#This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SUM(Tabela19214381[#This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SUM(Tabela93371[[#All],[Kolumna2]])</f>
        <v>0</v>
      </c>
      <c r="D127" s="78">
        <f>SUM(Tabela93371[[#All],[Kolumna3]])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SUM(Tabela1921254785[#This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SUM(Tabela1921254785[#This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SUM(Tabela1921254785[#This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SUM(Tabela1921254785[#This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SUM(Tabela1921254785[#This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SUM(Tabela1921254785[#This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SUM(Tabela1921254785[#This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SUM(Tabela1921254785[#This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SUM(Tabela1921254785[#This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SUM(Tabela1921254785[#This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SUM(Tabela103472[[#All],[Kolumna2]])</f>
        <v>0</v>
      </c>
      <c r="D139" s="78">
        <f>SUM(Tabela103472[[#All],[Kolumna3]])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SUM(Tabela1921244684[#This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SUM(Tabela1921244684[#This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SUM(Tabela1921244684[#This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SUM(Tabela1921244684[#This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SUM(Tabela1921244684[#This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SUM(Tabela1921244684[#This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SUM(Tabela1921244684[#This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SUM(Tabela1921244684[#This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SUM(Tabela1921244684[#This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SUM(Tabela1921244684[#This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SUM(Tabela113573[[#All],[Kolumna2]])</f>
        <v>0</v>
      </c>
      <c r="D151" s="78">
        <f>SUM(Tabela113573[[#All],[Kolumna3]])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SUM(Tabela19224482[#This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SUM(Tabela19224482[#This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SUM(Tabela19224482[#This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SUM(Tabela19224482[#This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SUM(Tabela19224482[#This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SUM(Tabela19224482[#This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SUM(Tabela19224482[#This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SUM(Tabela19224482[#This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SUM(Tabela19224482[#This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SUM(Tabela19224482[#This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SUM(Tabela123674[[#All],[Kolumna2]])</f>
        <v>0</v>
      </c>
      <c r="D163" s="78">
        <f>SUM(Tabela123674[[#All],[Kolumna3]])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SUM(Tabela254886[#This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SUM(Tabela254886[#This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SUM(Tabela254886[#This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SUM(Tabela254886[#This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SUM(Tabela254886[#This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SUM(Tabela254886[#This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SUM(Tabela254886[#This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SUM(Tabela254886[#This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SUM(Tabela254886[#This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SUM(Tabela254886[#This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SUM(Tabela133775[[#All],[Kolumna2]])</f>
        <v>0</v>
      </c>
      <c r="D175" s="78">
        <f>SUM(Tabela133775[[#All],[Kolumna3]])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SUM(Tabela264987[#This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SUM(Tabela264987[#This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SUM(Tabela264987[#This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SUM(Tabela264987[#This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SUM(Tabela264987[#This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SUM(Tabela264987[#This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SUM(Tabela264987[#This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SUM(Tabela264987[#This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SUM(Tabela264987[#This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SUM(Tabela264987[#This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SUM(Tabela143876[[#All],[Kolumna2]])</f>
        <v>0</v>
      </c>
      <c r="D187" s="78">
        <f>SUM(Tabela143876[[#All],[Kolumna3]])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SUM(Tabela275088[#This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SUM(Tabela275088[#This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SUM(Tabela275088[#This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SUM(Tabela275088[#This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SUM(Tabela275088[#This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SUM(Tabela275088[#This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SUM(Tabela275088[#This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SUM(Tabela275088[#This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SUM(Tabela275088[#This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SUM(Tabela275088[#This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SUM(Tabela153977[[#All],[Kolumna2]])</f>
        <v>0</v>
      </c>
      <c r="D199" s="78">
        <f>SUM(Tabela153977[[#All],[Kolumna3]])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SUM(Tabela285189[#This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SUM(Tabela285189[#This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SUM(Tabela285189[#This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SUM(Tabela285189[#This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SUM(Tabela285189[#This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SUM(Tabela285189[#This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SUM(Tabela285189[#This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SUM(Tabela285189[#This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SUM(Tabela285189[#This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SUM(Tabela285189[#This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SUM(Tabela164078[[#All],[Kolumna2]])</f>
        <v>0</v>
      </c>
      <c r="D211" s="78">
        <f>SUM(Tabela164078[[#All],[Kolumna3]])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SUM(Tabela19234583[#This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SUM(Tabela19234583[#This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SUM(Tabela19234583[#This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SUM(Tabela19234583[#This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SUM(Tabela19234583[#This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SUM(Tabela19234583[#This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SUM(Tabela19234583[#This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SUM(Tabela19234583[#This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SUM(Tabela19234583[#This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SUM(Tabela19234583[#This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SUM(Tabela16405890[[#All],[Kolumna2]])</f>
        <v>0</v>
      </c>
      <c r="D223" s="78">
        <f>SUM(Tabela16405890[[#All],[Kolumna3]])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SUM(Tabela1923455991[#This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SUM(Tabela1923455991[#This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SUM(Tabela1923455991[#This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SUM(Tabela1923455991[#This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SUM(Tabela1923455991[#This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SUM(Tabela1923455991[#This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SUM(Tabela1923455991[#This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SUM(Tabela1923455991[#This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SUM(Tabela1923455991[#This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SUM(Tabela1923455991[#This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SUM(Tabela1640586092[[#All],[Kolumna2]])</f>
        <v>0</v>
      </c>
      <c r="D235" s="78">
        <f>SUM(Tabela1640586092[[#All],[Kolumna3]])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SUM(Tabela192345596294[#This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SUM(Tabela192345596294[#This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SUM(Tabela192345596294[#This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SUM(Tabela192345596294[#This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SUM(Tabela192345596294[#This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SUM(Tabela192345596294[#This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SUM(Tabela192345596294[#This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SUM(Tabela192345596294[#This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SUM(Tabela192345596294[#This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SUM(Tabela192345596294[#This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SUM(Tabela164058606193[[#All],[Kolumna2]])</f>
        <v>0</v>
      </c>
      <c r="D247" s="78">
        <f>SUM(Tabela164058606193[[#All],[Kolumna3]])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SUM(Tabela192345596395[#This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SUM(Tabela192345596395[#This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SUM(Tabela192345596395[#This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SUM(Tabela192345596395[#This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SUM(Tabela192345596395[#This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SUM(Tabela192345596395[#This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SUM(Tabela192345596395[#This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SUM(Tabela192345596395[#This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SUM(Tabela192345596395[#This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SUM(Tabela192345596395[#This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38:D38"/>
    <mergeCell ref="B31:E31"/>
    <mergeCell ref="C33:D33"/>
    <mergeCell ref="C34:D34"/>
    <mergeCell ref="C35:D35"/>
    <mergeCell ref="C36:D36"/>
    <mergeCell ref="C37:D37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B23:E23"/>
    <mergeCell ref="B25:D25"/>
    <mergeCell ref="B27:E27"/>
    <mergeCell ref="B29:D29"/>
    <mergeCell ref="B2:C2"/>
    <mergeCell ref="D2:E2"/>
    <mergeCell ref="B4:E4"/>
    <mergeCell ref="B9:C9"/>
    <mergeCell ref="B10:C10"/>
    <mergeCell ref="B20:C20"/>
    <mergeCell ref="B21:C21"/>
    <mergeCell ref="B12:C12"/>
    <mergeCell ref="B16:C16"/>
    <mergeCell ref="B17:C17"/>
    <mergeCell ref="B19:C19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{0127BDA7-D467-E34B-A66A-3CA52D0F2641}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{877FF067-7FBB-4A41-9F08-B5CCB61F7DC3}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{964668BF-B83B-2A49-88D0-B1A86F0456DD}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{4AFC96F4-55FD-DB47-A67B-6F13B0EFB3AC}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{4BF6D4F0-7E3F-B34F-9809-017BF21BC242}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{E439F3AA-9B08-5042-96E8-9A731CE58331}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{4911C6AF-96B9-164A-A7A1-C2731AE1E0F7}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{70F12365-72A1-0D44-8647-BB41CF64F830}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{9A0C864C-492D-AB47-8AC8-2ABF9E0C16C1}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{136980C0-5DE5-0D40-B213-35A032921550}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{49EAA476-FC5C-A845-A57C-F9456A2A2509}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{9892E15F-31C5-814D-AA85-C93E471B86E8}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{6C8772B3-4645-EC42-B193-45E85A692AE9}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{4C0EFF90-8A0B-5949-AD33-FC10D293E1CF}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{EA8CA50C-F40D-C543-B448-B46A7A8C21D3}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{1F636D7D-2C88-D943-AE94-C6898E501D64}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{721EF639-98CE-2642-9A45-1F7E372C887E}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{88FF6003-B201-994F-9A3A-C3C189D70BB3}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{18BD9F33-2066-114A-933B-FF97EF532D73}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{7675AFC6-5C28-7248-95C8-F8C13A045A72}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{CEAA254C-DE73-A848-AFD1-707E05C69DFD}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{F768FA73-E40D-F549-8607-75AB9B21B614}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{BB350BE8-5481-D04B-8409-56065FED72A2}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{4030550C-05A9-5D47-B08A-6B49EBF520CE}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{156DE67E-D94D-5840-B901-D0A616C9ACED}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{38A0902A-348E-334A-8B30-EA9195FC0279}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{93842D92-6EE3-9946-B713-50061E38D340}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{8A63EC77-FD46-7E4A-B5F5-1CEEA4023B52}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{48FF5FA9-FF45-4B49-81FB-F927D038196F}</x14:id>
        </ext>
      </extLst>
    </cfRule>
  </conditionalFormatting>
  <conditionalFormatting sqref="I58:AM72">
    <cfRule type="expression" dxfId="7050" priority="17">
      <formula>I$56="DZIŚ"</formula>
    </cfRule>
  </conditionalFormatting>
  <conditionalFormatting sqref="I80:AM89">
    <cfRule type="expression" dxfId="7049" priority="16">
      <formula>I$56="DZIŚ"</formula>
    </cfRule>
  </conditionalFormatting>
  <conditionalFormatting sqref="I2:AM2 I3">
    <cfRule type="expression" dxfId="7048" priority="15">
      <formula>I$56="DZIŚ"</formula>
    </cfRule>
  </conditionalFormatting>
  <conditionalFormatting sqref="I92:AM101">
    <cfRule type="expression" dxfId="7047" priority="14">
      <formula>I$56="DZIŚ"</formula>
    </cfRule>
  </conditionalFormatting>
  <conditionalFormatting sqref="I104:AM113">
    <cfRule type="expression" dxfId="7046" priority="13">
      <formula>I$56="DZIŚ"</formula>
    </cfRule>
  </conditionalFormatting>
  <conditionalFormatting sqref="I116:AM125">
    <cfRule type="expression" dxfId="7045" priority="12">
      <formula>I$56="DZIŚ"</formula>
    </cfRule>
  </conditionalFormatting>
  <conditionalFormatting sqref="I128:AM137">
    <cfRule type="expression" dxfId="7044" priority="11">
      <formula>I$56="DZIŚ"</formula>
    </cfRule>
  </conditionalFormatting>
  <conditionalFormatting sqref="I140:AM149">
    <cfRule type="expression" dxfId="7043" priority="10">
      <formula>I$56="DZIŚ"</formula>
    </cfRule>
  </conditionalFormatting>
  <conditionalFormatting sqref="I152:AM161">
    <cfRule type="expression" dxfId="7042" priority="9">
      <formula>I$56="DZIŚ"</formula>
    </cfRule>
  </conditionalFormatting>
  <conditionalFormatting sqref="I164:AM173">
    <cfRule type="expression" dxfId="7041" priority="8">
      <formula>I$56="DZIŚ"</formula>
    </cfRule>
  </conditionalFormatting>
  <conditionalFormatting sqref="I176:AM185">
    <cfRule type="expression" dxfId="7040" priority="7">
      <formula>I$56="DZIŚ"</formula>
    </cfRule>
  </conditionalFormatting>
  <conditionalFormatting sqref="I188:AM197">
    <cfRule type="expression" dxfId="7039" priority="6">
      <formula>I$56="DZIŚ"</formula>
    </cfRule>
  </conditionalFormatting>
  <conditionalFormatting sqref="I200:AM209">
    <cfRule type="expression" dxfId="7038" priority="5">
      <formula>I$56="DZIŚ"</formula>
    </cfRule>
  </conditionalFormatting>
  <conditionalFormatting sqref="I212:AM221">
    <cfRule type="expression" dxfId="7037" priority="4">
      <formula>I$56="DZIŚ"</formula>
    </cfRule>
  </conditionalFormatting>
  <conditionalFormatting sqref="I224:AM233">
    <cfRule type="expression" dxfId="7036" priority="3">
      <formula>I$56="DZIŚ"</formula>
    </cfRule>
  </conditionalFormatting>
  <conditionalFormatting sqref="I236:AM245">
    <cfRule type="expression" dxfId="7035" priority="2">
      <formula>I$56="DZIŚ"</formula>
    </cfRule>
  </conditionalFormatting>
  <conditionalFormatting sqref="I248:AM257">
    <cfRule type="expression" dxfId="7034" priority="1">
      <formula>I$56="DZIŚ"</formula>
    </cfRule>
  </conditionalFormatting>
  <hyperlinks>
    <hyperlink ref="C5" r:id="rId1" display=" http://budzetdomowywtydzien.pl" xr:uid="{00000000-0004-0000-04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127BDA7-D467-E34B-A66A-3CA52D0F2641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877FF067-7FBB-4A41-9F08-B5CCB61F7DC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964668BF-B83B-2A49-88D0-B1A86F0456DD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4AFC96F4-55FD-DB47-A67B-6F13B0EFB3AC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4BF6D4F0-7E3F-B34F-9809-017BF21BC242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E439F3AA-9B08-5042-96E8-9A731CE5833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4911C6AF-96B9-164A-A7A1-C2731AE1E0F7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0F12365-72A1-0D44-8647-BB41CF64F830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9A0C864C-492D-AB47-8AC8-2ABF9E0C16C1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36980C0-5DE5-0D40-B213-35A032921550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49EAA476-FC5C-A845-A57C-F9456A2A2509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9892E15F-31C5-814D-AA85-C93E471B86E8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6C8772B3-4645-EC42-B193-45E85A692AE9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4C0EFF90-8A0B-5949-AD33-FC10D293E1CF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EA8CA50C-F40D-C543-B448-B46A7A8C21D3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1F636D7D-2C88-D943-AE94-C6898E501D64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721EF639-98CE-2642-9A45-1F7E372C887E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88FF6003-B201-994F-9A3A-C3C189D70BB3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18BD9F33-2066-114A-933B-FF97EF532D7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7675AFC6-5C28-7248-95C8-F8C13A045A72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EAA254C-DE73-A848-AFD1-707E05C69DFD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F768FA73-E40D-F549-8607-75AB9B21B614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BB350BE8-5481-D04B-8409-56065FED72A2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4030550C-05A9-5D47-B08A-6B49EBF520CE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156DE67E-D94D-5840-B901-D0A616C9ACED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38A0902A-348E-334A-8B30-EA9195FC0279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93842D92-6EE3-9946-B713-50061E38D340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8A63EC77-FD46-7E4A-B5F5-1CEEA4023B52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48FF5FA9-FF45-4B49-81FB-F927D038196F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44256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"Marzec "&amp;'CAŁY ROK'!D2:E2</f>
        <v>Marzec 2021</v>
      </c>
      <c r="E2" s="91"/>
      <c r="G2" s="71" t="s">
        <v>207</v>
      </c>
      <c r="I2" s="36" t="str">
        <f>TEXT(G1, "dddd")</f>
        <v>poniedziałek</v>
      </c>
      <c r="J2" s="36" t="str">
        <f>TEXT($G$1+I1, "dddd")</f>
        <v>wtorek</v>
      </c>
      <c r="K2" s="36" t="str">
        <f>TEXT($G$1+J1, "dddd")</f>
        <v>środa</v>
      </c>
      <c r="L2" s="36" t="str">
        <f>TEXT($G$1+K1, "dddd")</f>
        <v>czwartek</v>
      </c>
      <c r="M2" s="36" t="str">
        <f t="shared" ref="M2:AM2" si="0">TEXT($G$1+L1, "dddd")</f>
        <v>piątek</v>
      </c>
      <c r="N2" s="36" t="str">
        <f t="shared" si="0"/>
        <v>sobota</v>
      </c>
      <c r="O2" s="36" t="str">
        <f t="shared" si="0"/>
        <v>niedziela</v>
      </c>
      <c r="P2" s="36" t="str">
        <f t="shared" si="0"/>
        <v>poniedziałek</v>
      </c>
      <c r="Q2" s="36" t="str">
        <f t="shared" si="0"/>
        <v>wtorek</v>
      </c>
      <c r="R2" s="36" t="str">
        <f t="shared" si="0"/>
        <v>środa</v>
      </c>
      <c r="S2" s="36" t="str">
        <f t="shared" si="0"/>
        <v>czwartek</v>
      </c>
      <c r="T2" s="36" t="str">
        <f t="shared" si="0"/>
        <v>piątek</v>
      </c>
      <c r="U2" s="36" t="str">
        <f t="shared" si="0"/>
        <v>sobota</v>
      </c>
      <c r="V2" s="36" t="str">
        <f t="shared" si="0"/>
        <v>niedziela</v>
      </c>
      <c r="W2" s="36" t="str">
        <f t="shared" si="0"/>
        <v>poniedziałek</v>
      </c>
      <c r="X2" s="36" t="str">
        <f t="shared" si="0"/>
        <v>wtorek</v>
      </c>
      <c r="Y2" s="36" t="str">
        <f t="shared" si="0"/>
        <v>środa</v>
      </c>
      <c r="Z2" s="36" t="str">
        <f t="shared" si="0"/>
        <v>czwartek</v>
      </c>
      <c r="AA2" s="36" t="str">
        <f t="shared" si="0"/>
        <v>piątek</v>
      </c>
      <c r="AB2" s="36" t="str">
        <f t="shared" si="0"/>
        <v>sobota</v>
      </c>
      <c r="AC2" s="36" t="str">
        <f t="shared" si="0"/>
        <v>niedziela</v>
      </c>
      <c r="AD2" s="36" t="str">
        <f t="shared" si="0"/>
        <v>poniedziałek</v>
      </c>
      <c r="AE2" s="36" t="str">
        <f t="shared" si="0"/>
        <v>wtorek</v>
      </c>
      <c r="AF2" s="36" t="str">
        <f t="shared" si="0"/>
        <v>środa</v>
      </c>
      <c r="AG2" s="36" t="str">
        <f t="shared" si="0"/>
        <v>czwartek</v>
      </c>
      <c r="AH2" s="36" t="str">
        <f t="shared" si="0"/>
        <v>piątek</v>
      </c>
      <c r="AI2" s="36" t="str">
        <f t="shared" si="0"/>
        <v>sobota</v>
      </c>
      <c r="AJ2" s="36" t="str">
        <f t="shared" si="0"/>
        <v>niedziela</v>
      </c>
      <c r="AK2" s="36" t="str">
        <f t="shared" si="0"/>
        <v>poniedziałek</v>
      </c>
      <c r="AL2" s="36" t="str">
        <f t="shared" si="0"/>
        <v>wtorek</v>
      </c>
      <c r="AM2" s="36" t="str">
        <f t="shared" si="0"/>
        <v>środa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31</v>
      </c>
      <c r="C29" s="100"/>
      <c r="D29" s="101"/>
      <c r="E29" s="18">
        <f ca="1">IF(MONTH(G1)&lt;MONTH(TODAY()),1,DAY(TODAY())/DAY(EOMONTH(G1,0)))</f>
        <v>0.22580645161290322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SUM(Przychody3[[#All],[Kolumna2]])</f>
        <v>0</v>
      </c>
      <c r="D57" s="78">
        <f>SUM(Przychody3[[#All],[Kolumna3]])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SUM(Tabela33064128[#This Row])</f>
        <v>0</v>
      </c>
      <c r="E58" s="80">
        <f>Przychody3[[#This Row],[Kolumna3]]-Przychody3[[#This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SUM(Tabela33064128[#This Row])</f>
        <v>0</v>
      </c>
      <c r="E59" s="80">
        <f>Przychody3[[#This Row],[Kolumna3]]-Przychody3[[#This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SUM(Tabela33064128[#This Row])</f>
        <v>0</v>
      </c>
      <c r="E60" s="80">
        <f>Przychody3[[#This Row],[Kolumna3]]-Przychody3[[#This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SUM(Tabela33064128[#This Row])</f>
        <v>0</v>
      </c>
      <c r="E61" s="80">
        <f>Przychody3[[#This Row],[Kolumna3]]-Przychody3[[#This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SUM(Tabela33064128[#This Row])</f>
        <v>0</v>
      </c>
      <c r="E62" s="80">
        <f>Przychody3[[#This Row],[Kolumna3]]-Przychody3[[#This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SUM(Tabela33064128[#This Row])</f>
        <v>0</v>
      </c>
      <c r="E63" s="80">
        <f>Przychody3[[#This Row],[Kolumna3]]-Przychody3[[#This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SUM(Tabela33064128[#This Row])</f>
        <v>0</v>
      </c>
      <c r="E64" s="80">
        <f>Przychody3[[#This Row],[Kolumna3]]-Przychody3[[#This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SUM(Tabela33064128[#This Row])</f>
        <v>0</v>
      </c>
      <c r="E65" s="80">
        <f>Przychody3[[#This Row],[Kolumna3]]-Przychody3[[#This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SUM(Tabela33064128[#This Row])</f>
        <v>0</v>
      </c>
      <c r="E66" s="80">
        <f>Przychody3[[#This Row],[Kolumna3]]-Przychody3[[#This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SUM(Tabela33064128[#This Row])</f>
        <v>0</v>
      </c>
      <c r="E67" s="80">
        <f>Przychody3[[#This Row],[Kolumna3]]-Przychody3[[#This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SUM(Tabela33064128[#This Row])</f>
        <v>0</v>
      </c>
      <c r="E68" s="80">
        <f>Przychody3[[#This Row],[Kolumna3]]-Przychody3[[#This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SUM(Tabela33064128[#This Row])</f>
        <v>0</v>
      </c>
      <c r="E69" s="80">
        <f>Przychody3[[#This Row],[Kolumna3]]-Przychody3[[#This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SUM(Tabela33064128[#This Row])</f>
        <v>0</v>
      </c>
      <c r="E70" s="80">
        <f>Przychody3[[#This Row],[Kolumna3]]-Przychody3[[#This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SUM(Tabela33064128[#This Row])</f>
        <v>0</v>
      </c>
      <c r="E71" s="80">
        <f>Przychody3[[#This Row],[Kolumna3]]-Przychody3[[#This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SUM(Tabela33064128[#This Row])</f>
        <v>0</v>
      </c>
      <c r="E72" s="80">
        <f>Przychody3[[#This Row],[Kolumna3]]-Przychody3[[#This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SUM(Jedzenie297[[#All],[0]])</f>
        <v>0</v>
      </c>
      <c r="D79" s="78">
        <f>SUM(Jedzenie297[[#All],[02]])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SUM(Tabela330100[#This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SUM(Tabela330100[#This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SUM(Tabela330100[#This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SUM(Tabela330100[#This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SUM(Tabela330100[#This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SUM(Tabela330100[#This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SUM(Tabela330100[#This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SUM(Tabela330100[#This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SUM(Tabela330100[#This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SUM(Tabela330100[#This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SUM(Tabela431101[[#All],[Kolumna2]])</f>
        <v>0</v>
      </c>
      <c r="D91" s="78">
        <f>SUM(Tabela431101[[#All],[Kolumna3]])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SUM(Tabela1841111[#This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SUM(Tabela1841111[#This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SUM(Tabela1841111[#This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SUM(Tabela1841111[#This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SUM(Tabela1841111[#This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SUM(Tabela1841111[#This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SUM(Tabela1841111[#This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SUM(Tabela1841111[#This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SUM(Tabela1841111[#This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SUM(Tabela1841111[#This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SUM(Transport398[[#All],[Kolumna2]])</f>
        <v>0</v>
      </c>
      <c r="D103" s="78">
        <f>SUM(Transport398[[#All],[Kolumna3]])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SUM(Tabela1942112[#This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SUM(Tabela1942112[#This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SUM(Tabela1942112[#This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SUM(Tabela1942112[#This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SUM(Tabela1942112[#This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SUM(Tabela1942112[#This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SUM(Tabela1942112[#This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SUM(Tabela1942112[#This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SUM(Tabela1942112[#This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SUM(Tabela1942112[#This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SUM(Tabela832102[[#All],[Kolumna2]])</f>
        <v>0</v>
      </c>
      <c r="D115" s="78">
        <f>SUM(Tabela832102[[#All],[Kolumna3]])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SUM(Tabela192143113[#This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SUM(Tabela192143113[#This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SUM(Tabela192143113[#This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SUM(Tabela192143113[#This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SUM(Tabela192143113[#This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SUM(Tabela192143113[#This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SUM(Tabela192143113[#This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SUM(Tabela192143113[#This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SUM(Tabela192143113[#This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SUM(Tabela192143113[#This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SUM(Tabela933103[[#All],[Kolumna2]])</f>
        <v>0</v>
      </c>
      <c r="D127" s="78">
        <f>SUM(Tabela933103[[#All],[Kolumna3]])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SUM(Tabela19212547117[#This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SUM(Tabela19212547117[#This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SUM(Tabela19212547117[#This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SUM(Tabela19212547117[#This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SUM(Tabela19212547117[#This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SUM(Tabela19212547117[#This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SUM(Tabela19212547117[#This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SUM(Tabela19212547117[#This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SUM(Tabela19212547117[#This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SUM(Tabela19212547117[#This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SUM(Tabela1034104[[#All],[Kolumna2]])</f>
        <v>0</v>
      </c>
      <c r="D139" s="78">
        <f>SUM(Tabela1034104[[#All],[Kolumna3]])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SUM(Tabela19212446116[#This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SUM(Tabela19212446116[#This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SUM(Tabela19212446116[#This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SUM(Tabela19212446116[#This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SUM(Tabela19212446116[#This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SUM(Tabela19212446116[#This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SUM(Tabela19212446116[#This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SUM(Tabela19212446116[#This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SUM(Tabela19212446116[#This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SUM(Tabela19212446116[#This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SUM(Tabela1135105[[#All],[Kolumna2]])</f>
        <v>0</v>
      </c>
      <c r="D151" s="78">
        <f>SUM(Tabela1135105[[#All],[Kolumna3]])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SUM(Tabela192244114[#This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SUM(Tabela192244114[#This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SUM(Tabela192244114[#This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SUM(Tabela192244114[#This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SUM(Tabela192244114[#This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SUM(Tabela192244114[#This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SUM(Tabela192244114[#This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SUM(Tabela192244114[#This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SUM(Tabela192244114[#This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SUM(Tabela192244114[#This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SUM(Tabela1236106[[#All],[Kolumna2]])</f>
        <v>0</v>
      </c>
      <c r="D163" s="78">
        <f>SUM(Tabela1236106[[#All],[Kolumna3]])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SUM(Tabela2548118[#This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SUM(Tabela2548118[#This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SUM(Tabela2548118[#This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SUM(Tabela2548118[#This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SUM(Tabela2548118[#This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SUM(Tabela2548118[#This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SUM(Tabela2548118[#This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SUM(Tabela2548118[#This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SUM(Tabela2548118[#This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SUM(Tabela2548118[#This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SUM(Tabela1337107[[#All],[Kolumna2]])</f>
        <v>0</v>
      </c>
      <c r="D175" s="78">
        <f>SUM(Tabela1337107[[#All],[Kolumna3]])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SUM(Tabela2649119[#This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SUM(Tabela2649119[#This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SUM(Tabela2649119[#This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SUM(Tabela2649119[#This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SUM(Tabela2649119[#This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SUM(Tabela2649119[#This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SUM(Tabela2649119[#This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SUM(Tabela2649119[#This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SUM(Tabela2649119[#This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SUM(Tabela2649119[#This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SUM(Tabela1438108[[#All],[Kolumna2]])</f>
        <v>0</v>
      </c>
      <c r="D187" s="78">
        <f>SUM(Tabela1438108[[#All],[Kolumna3]])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SUM(Tabela2750120[#This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SUM(Tabela2750120[#This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SUM(Tabela2750120[#This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SUM(Tabela2750120[#This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SUM(Tabela2750120[#This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SUM(Tabela2750120[#This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SUM(Tabela2750120[#This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SUM(Tabela2750120[#This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SUM(Tabela2750120[#This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SUM(Tabela2750120[#This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SUM(Tabela1539109[[#All],[Kolumna2]])</f>
        <v>0</v>
      </c>
      <c r="D199" s="78">
        <f>SUM(Tabela1539109[[#All],[Kolumna3]])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SUM(Tabela2851121[#This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SUM(Tabela2851121[#This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SUM(Tabela2851121[#This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SUM(Tabela2851121[#This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SUM(Tabela2851121[#This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SUM(Tabela2851121[#This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SUM(Tabela2851121[#This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SUM(Tabela2851121[#This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SUM(Tabela2851121[#This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SUM(Tabela2851121[#This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SUM(Tabela1640110[[#All],[Kolumna2]])</f>
        <v>0</v>
      </c>
      <c r="D211" s="78">
        <f>SUM(Tabela1640110[[#All],[Kolumna3]])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SUM(Tabela192345115[#This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SUM(Tabela192345115[#This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SUM(Tabela192345115[#This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SUM(Tabela192345115[#This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SUM(Tabela192345115[#This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SUM(Tabela192345115[#This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SUM(Tabela192345115[#This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SUM(Tabela192345115[#This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SUM(Tabela192345115[#This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SUM(Tabela192345115[#This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SUM(Tabela164058122[[#All],[Kolumna2]])</f>
        <v>0</v>
      </c>
      <c r="D223" s="78">
        <f>SUM(Tabela164058122[[#All],[Kolumna3]])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SUM(Tabela19234559123[#This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SUM(Tabela19234559123[#This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SUM(Tabela19234559123[#This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SUM(Tabela19234559123[#This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SUM(Tabela19234559123[#This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SUM(Tabela19234559123[#This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SUM(Tabela19234559123[#This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SUM(Tabela19234559123[#This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SUM(Tabela19234559123[#This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SUM(Tabela19234559123[#This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SUM(Tabela16405860124[[#All],[Kolumna2]])</f>
        <v>0</v>
      </c>
      <c r="D235" s="78">
        <f>SUM(Tabela16405860124[[#All],[Kolumna3]])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SUM(Tabela1923455962126[#This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SUM(Tabela1923455962126[#This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SUM(Tabela1923455962126[#This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SUM(Tabela1923455962126[#This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SUM(Tabela1923455962126[#This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SUM(Tabela1923455962126[#This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SUM(Tabela1923455962126[#This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SUM(Tabela1923455962126[#This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SUM(Tabela1923455962126[#This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SUM(Tabela1923455962126[#This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SUM(Tabela1640586061125[[#All],[Kolumna2]])</f>
        <v>0</v>
      </c>
      <c r="D247" s="78">
        <f>SUM(Tabela1640586061125[[#All],[Kolumna3]])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SUM(Tabela1923455963127[#This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SUM(Tabela1923455963127[#This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SUM(Tabela1923455963127[#This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SUM(Tabela1923455963127[#This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SUM(Tabela1923455963127[#This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SUM(Tabela1923455963127[#This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SUM(Tabela1923455963127[#This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SUM(Tabela1923455963127[#This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SUM(Tabela1923455963127[#This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SUM(Tabela1923455963127[#This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{FB7B51EA-9D15-9041-9976-7E75B9B0F9FB}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{A2BB002E-7E2F-1545-877B-3FF843310290}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{653F7BA3-411E-7446-8244-1ABB30B5970B}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{C8E68672-CFC4-914F-847D-68F178AE97B7}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{B0901F29-14F9-2B4D-8914-0120622CEEB2}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{4E296E34-4E63-3A4E-A944-A18C113B3939}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{5FF9D8D9-82E1-0443-8BFA-99E4F9B1D08C}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{C4E78EAF-A835-3140-BA95-7A009D99766E}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{15113EA5-7560-B949-B586-D34E000CBD9B}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{C1D14088-643C-7941-8410-FDB6CB188526}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{DBA34774-90B1-8E45-A8B7-572DE61614AA}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{5C6FDFD1-8EAA-2148-9F4F-8D5075B819DB}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{87B16D45-5684-1F45-A62E-B5B13AAED9E6}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{956E4303-2A5C-7B49-BC2D-EAA087C54F05}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{EBCCF33D-CE26-7146-8E47-3B0C588338DC}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{C9022863-ECE7-4243-8DDF-5CB249C8587D}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{DB81BA2C-E28B-4D47-A156-3A4973E2B46A}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{9055D6CC-A390-FE49-BDEB-2C346B9940DA}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{31DD3B13-6CC4-C444-BC5B-C2C6C5EF99A3}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{4FA9A30D-0201-C343-800B-0830416CCE52}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{1DBAB4D2-BB1A-B943-8860-18769E70C46B}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{FC9289C3-B00B-D042-9F04-AAA0F4548493}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{41CD8BA2-B32B-C844-9A21-47D49C235D40}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{14E5930D-E951-9C4F-BF87-84E8257A1BEE}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{4D328315-8FA1-4347-85E3-8EF4D499ADD3}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{16EA9FC5-2A54-0A4C-B790-B368B8C6EF72}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{DDDDA198-1F58-954B-8012-0BD071BBF4F8}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{D9E3AD90-38DC-964C-B47E-14F6FABE0465}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{87507C99-D4C2-7648-95CE-7614B51E8004}</x14:id>
        </ext>
      </extLst>
    </cfRule>
  </conditionalFormatting>
  <conditionalFormatting sqref="I58:AM72">
    <cfRule type="expression" dxfId="6409" priority="17">
      <formula>I$56="DZIŚ"</formula>
    </cfRule>
  </conditionalFormatting>
  <conditionalFormatting sqref="I80:AM89">
    <cfRule type="expression" dxfId="6408" priority="16">
      <formula>I$56="DZIŚ"</formula>
    </cfRule>
  </conditionalFormatting>
  <conditionalFormatting sqref="I2:AM2 I3">
    <cfRule type="expression" dxfId="6407" priority="15">
      <formula>I$56="DZIŚ"</formula>
    </cfRule>
  </conditionalFormatting>
  <conditionalFormatting sqref="I92:AM101">
    <cfRule type="expression" dxfId="6406" priority="14">
      <formula>I$56="DZIŚ"</formula>
    </cfRule>
  </conditionalFormatting>
  <conditionalFormatting sqref="I104:AM113">
    <cfRule type="expression" dxfId="6405" priority="13">
      <formula>I$56="DZIŚ"</formula>
    </cfRule>
  </conditionalFormatting>
  <conditionalFormatting sqref="I116:AM125">
    <cfRule type="expression" dxfId="6404" priority="12">
      <formula>I$56="DZIŚ"</formula>
    </cfRule>
  </conditionalFormatting>
  <conditionalFormatting sqref="I128:AM137">
    <cfRule type="expression" dxfId="6403" priority="11">
      <formula>I$56="DZIŚ"</formula>
    </cfRule>
  </conditionalFormatting>
  <conditionalFormatting sqref="I140:AM149">
    <cfRule type="expression" dxfId="6402" priority="10">
      <formula>I$56="DZIŚ"</formula>
    </cfRule>
  </conditionalFormatting>
  <conditionalFormatting sqref="I152:AM161">
    <cfRule type="expression" dxfId="6401" priority="9">
      <formula>I$56="DZIŚ"</formula>
    </cfRule>
  </conditionalFormatting>
  <conditionalFormatting sqref="I164:AM173">
    <cfRule type="expression" dxfId="6400" priority="8">
      <formula>I$56="DZIŚ"</formula>
    </cfRule>
  </conditionalFormatting>
  <conditionalFormatting sqref="I176:AM185">
    <cfRule type="expression" dxfId="6399" priority="7">
      <formula>I$56="DZIŚ"</formula>
    </cfRule>
  </conditionalFormatting>
  <conditionalFormatting sqref="I188:AM197">
    <cfRule type="expression" dxfId="6398" priority="6">
      <formula>I$56="DZIŚ"</formula>
    </cfRule>
  </conditionalFormatting>
  <conditionalFormatting sqref="I200:AM209">
    <cfRule type="expression" dxfId="6397" priority="5">
      <formula>I$56="DZIŚ"</formula>
    </cfRule>
  </conditionalFormatting>
  <conditionalFormatting sqref="I212:AM221">
    <cfRule type="expression" dxfId="6396" priority="4">
      <formula>I$56="DZIŚ"</formula>
    </cfRule>
  </conditionalFormatting>
  <conditionalFormatting sqref="I224:AM233">
    <cfRule type="expression" dxfId="6395" priority="3">
      <formula>I$56="DZIŚ"</formula>
    </cfRule>
  </conditionalFormatting>
  <conditionalFormatting sqref="I236:AM245">
    <cfRule type="expression" dxfId="6394" priority="2">
      <formula>I$56="DZIŚ"</formula>
    </cfRule>
  </conditionalFormatting>
  <conditionalFormatting sqref="I248:AM257">
    <cfRule type="expression" dxfId="6393" priority="1">
      <formula>I$56="DZIŚ"</formula>
    </cfRule>
  </conditionalFormatting>
  <hyperlinks>
    <hyperlink ref="C5" r:id="rId1" display=" http://budzetdomowywtydzien.pl" xr:uid="{00000000-0004-0000-05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B7B51EA-9D15-9041-9976-7E75B9B0F9FB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A2BB002E-7E2F-1545-877B-3FF843310290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653F7BA3-411E-7446-8244-1ABB30B5970B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C8E68672-CFC4-914F-847D-68F178AE97B7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B0901F29-14F9-2B4D-8914-0120622CEEB2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4E296E34-4E63-3A4E-A944-A18C113B3939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FF9D8D9-82E1-0443-8BFA-99E4F9B1D08C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4E78EAF-A835-3140-BA95-7A009D99766E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5113EA5-7560-B949-B586-D34E000CBD9B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1D14088-643C-7941-8410-FDB6CB188526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DBA34774-90B1-8E45-A8B7-572DE61614AA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5C6FDFD1-8EAA-2148-9F4F-8D5075B819DB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87B16D45-5684-1F45-A62E-B5B13AAED9E6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956E4303-2A5C-7B49-BC2D-EAA087C54F05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EBCCF33D-CE26-7146-8E47-3B0C588338DC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C9022863-ECE7-4243-8DDF-5CB249C8587D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DB81BA2C-E28B-4D47-A156-3A4973E2B46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9055D6CC-A390-FE49-BDEB-2C346B9940DA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31DD3B13-6CC4-C444-BC5B-C2C6C5EF99A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FA9A30D-0201-C343-800B-0830416CCE52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1DBAB4D2-BB1A-B943-8860-18769E70C46B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FC9289C3-B00B-D042-9F04-AAA0F4548493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1CD8BA2-B32B-C844-9A21-47D49C235D40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14E5930D-E951-9C4F-BF87-84E8257A1BEE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D328315-8FA1-4347-85E3-8EF4D499ADD3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6EA9FC5-2A54-0A4C-B790-B368B8C6EF72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DDDDA198-1F58-954B-8012-0BD071BBF4F8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9E3AD90-38DC-964C-B47E-14F6FABE0465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7507C99-D4C2-7648-95CE-7614B51E8004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44287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"Kwiecień "&amp;'CAŁY ROK'!D2:E2</f>
        <v>Kwiecień 2021</v>
      </c>
      <c r="E2" s="91"/>
      <c r="G2" s="71" t="s">
        <v>207</v>
      </c>
      <c r="I2" s="36" t="str">
        <f>TEXT(G1, "dddd")</f>
        <v>czwartek</v>
      </c>
      <c r="J2" s="36" t="str">
        <f>TEXT($G$1+I1, "dddd")</f>
        <v>piątek</v>
      </c>
      <c r="K2" s="36" t="str">
        <f>TEXT($G$1+J1, "dddd")</f>
        <v>sobota</v>
      </c>
      <c r="L2" s="36" t="str">
        <f>TEXT($G$1+K1, "dddd")</f>
        <v>niedziela</v>
      </c>
      <c r="M2" s="36" t="str">
        <f t="shared" ref="M2:AM2" si="0">TEXT($G$1+L1, "dddd")</f>
        <v>poniedziałek</v>
      </c>
      <c r="N2" s="36" t="str">
        <f t="shared" si="0"/>
        <v>wtorek</v>
      </c>
      <c r="O2" s="36" t="str">
        <f t="shared" si="0"/>
        <v>środa</v>
      </c>
      <c r="P2" s="36" t="str">
        <f t="shared" si="0"/>
        <v>czwartek</v>
      </c>
      <c r="Q2" s="36" t="str">
        <f t="shared" si="0"/>
        <v>piątek</v>
      </c>
      <c r="R2" s="36" t="str">
        <f t="shared" si="0"/>
        <v>sobota</v>
      </c>
      <c r="S2" s="36" t="str">
        <f t="shared" si="0"/>
        <v>niedziela</v>
      </c>
      <c r="T2" s="36" t="str">
        <f t="shared" si="0"/>
        <v>poniedziałek</v>
      </c>
      <c r="U2" s="36" t="str">
        <f t="shared" si="0"/>
        <v>wtorek</v>
      </c>
      <c r="V2" s="36" t="str">
        <f t="shared" si="0"/>
        <v>środa</v>
      </c>
      <c r="W2" s="36" t="str">
        <f t="shared" si="0"/>
        <v>czwartek</v>
      </c>
      <c r="X2" s="36" t="str">
        <f t="shared" si="0"/>
        <v>piątek</v>
      </c>
      <c r="Y2" s="36" t="str">
        <f t="shared" si="0"/>
        <v>sobota</v>
      </c>
      <c r="Z2" s="36" t="str">
        <f t="shared" si="0"/>
        <v>niedziela</v>
      </c>
      <c r="AA2" s="36" t="str">
        <f t="shared" si="0"/>
        <v>poniedziałek</v>
      </c>
      <c r="AB2" s="36" t="str">
        <f t="shared" si="0"/>
        <v>wtorek</v>
      </c>
      <c r="AC2" s="36" t="str">
        <f t="shared" si="0"/>
        <v>środa</v>
      </c>
      <c r="AD2" s="36" t="str">
        <f t="shared" si="0"/>
        <v>czwartek</v>
      </c>
      <c r="AE2" s="36" t="str">
        <f t="shared" si="0"/>
        <v>piątek</v>
      </c>
      <c r="AF2" s="36" t="str">
        <f t="shared" si="0"/>
        <v>sobota</v>
      </c>
      <c r="AG2" s="36" t="str">
        <f t="shared" si="0"/>
        <v>niedziela</v>
      </c>
      <c r="AH2" s="36" t="str">
        <f t="shared" si="0"/>
        <v>poniedziałek</v>
      </c>
      <c r="AI2" s="36" t="str">
        <f t="shared" si="0"/>
        <v>wtorek</v>
      </c>
      <c r="AJ2" s="36" t="str">
        <f t="shared" si="0"/>
        <v>środa</v>
      </c>
      <c r="AK2" s="36" t="str">
        <f t="shared" si="0"/>
        <v>czwartek</v>
      </c>
      <c r="AL2" s="36" t="str">
        <f t="shared" si="0"/>
        <v>piątek</v>
      </c>
      <c r="AM2" s="36" t="str">
        <f t="shared" si="0"/>
        <v>sobota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30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30</v>
      </c>
      <c r="C29" s="100"/>
      <c r="D29" s="101"/>
      <c r="E29" s="18">
        <f ca="1">IF(MONTH(G1)&lt;MONTH(TODAY()),1,DAY(TODAY())/DAY(EOMONTH(G1,0)))</f>
        <v>0.23333333333333334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SUM(Przychody4[[#All],[Kolumna2]])</f>
        <v>0</v>
      </c>
      <c r="D57" s="78">
        <f>SUM(Przychody4[[#All],[Kolumna3]])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SUM(Tabela33064160[#This Row])</f>
        <v>0</v>
      </c>
      <c r="E58" s="80">
        <f>Przychody4[[#This Row],[Kolumna3]]-Przychody4[[#This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SUM(Tabela33064160[#This Row])</f>
        <v>0</v>
      </c>
      <c r="E59" s="80">
        <f>Przychody4[[#This Row],[Kolumna3]]-Przychody4[[#This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SUM(Tabela33064160[#This Row])</f>
        <v>0</v>
      </c>
      <c r="E60" s="80">
        <f>Przychody4[[#This Row],[Kolumna3]]-Przychody4[[#This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SUM(Tabela33064160[#This Row])</f>
        <v>0</v>
      </c>
      <c r="E61" s="80">
        <f>Przychody4[[#This Row],[Kolumna3]]-Przychody4[[#This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SUM(Tabela33064160[#This Row])</f>
        <v>0</v>
      </c>
      <c r="E62" s="80">
        <f>Przychody4[[#This Row],[Kolumna3]]-Przychody4[[#This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SUM(Tabela33064160[#This Row])</f>
        <v>0</v>
      </c>
      <c r="E63" s="80">
        <f>Przychody4[[#This Row],[Kolumna3]]-Przychody4[[#This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SUM(Tabela33064160[#This Row])</f>
        <v>0</v>
      </c>
      <c r="E64" s="80">
        <f>Przychody4[[#This Row],[Kolumna3]]-Przychody4[[#This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SUM(Tabela33064160[#This Row])</f>
        <v>0</v>
      </c>
      <c r="E65" s="80">
        <f>Przychody4[[#This Row],[Kolumna3]]-Przychody4[[#This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SUM(Tabela33064160[#This Row])</f>
        <v>0</v>
      </c>
      <c r="E66" s="80">
        <f>Przychody4[[#This Row],[Kolumna3]]-Przychody4[[#This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SUM(Tabela33064160[#This Row])</f>
        <v>0</v>
      </c>
      <c r="E67" s="80">
        <f>Przychody4[[#This Row],[Kolumna3]]-Przychody4[[#This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SUM(Tabela33064160[#This Row])</f>
        <v>0</v>
      </c>
      <c r="E68" s="80">
        <f>Przychody4[[#This Row],[Kolumna3]]-Przychody4[[#This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SUM(Tabela33064160[#This Row])</f>
        <v>0</v>
      </c>
      <c r="E69" s="80">
        <f>Przychody4[[#This Row],[Kolumna3]]-Przychody4[[#This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SUM(Tabela33064160[#This Row])</f>
        <v>0</v>
      </c>
      <c r="E70" s="80">
        <f>Przychody4[[#This Row],[Kolumna3]]-Przychody4[[#This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SUM(Tabela33064160[#This Row])</f>
        <v>0</v>
      </c>
      <c r="E71" s="80">
        <f>Przychody4[[#This Row],[Kolumna3]]-Przychody4[[#This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SUM(Tabela33064160[#This Row])</f>
        <v>0</v>
      </c>
      <c r="E72" s="80">
        <f>Przychody4[[#This Row],[Kolumna3]]-Przychody4[[#This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SUM(Jedzenie2129[[#All],[0]])</f>
        <v>0</v>
      </c>
      <c r="D79" s="78">
        <f>SUM(Jedzenie2129[[#All],[02]])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SUM(Tabela330132[#This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SUM(Tabela330132[#This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SUM(Tabela330132[#This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SUM(Tabela330132[#This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SUM(Tabela330132[#This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SUM(Tabela330132[#This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SUM(Tabela330132[#This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SUM(Tabela330132[#This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SUM(Tabela330132[#This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SUM(Tabela330132[#This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SUM(Tabela431133[[#All],[Kolumna2]])</f>
        <v>0</v>
      </c>
      <c r="D91" s="78">
        <f>SUM(Tabela431133[[#All],[Kolumna3]])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SUM(Tabela1841143[#This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SUM(Tabela1841143[#This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SUM(Tabela1841143[#This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SUM(Tabela1841143[#This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SUM(Tabela1841143[#This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SUM(Tabela1841143[#This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SUM(Tabela1841143[#This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SUM(Tabela1841143[#This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SUM(Tabela1841143[#This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SUM(Tabela1841143[#This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SUM(Transport3130[[#All],[Kolumna2]])</f>
        <v>0</v>
      </c>
      <c r="D103" s="78">
        <f>SUM(Transport3130[[#All],[Kolumna3]])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SUM(Tabela1942144[#This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SUM(Tabela1942144[#This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SUM(Tabela1942144[#This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SUM(Tabela1942144[#This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SUM(Tabela1942144[#This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SUM(Tabela1942144[#This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SUM(Tabela1942144[#This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SUM(Tabela1942144[#This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SUM(Tabela1942144[#This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SUM(Tabela1942144[#This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SUM(Tabela832134[[#All],[Kolumna2]])</f>
        <v>0</v>
      </c>
      <c r="D115" s="78">
        <f>SUM(Tabela832134[[#All],[Kolumna3]])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SUM(Tabela192143145[#This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SUM(Tabela192143145[#This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SUM(Tabela192143145[#This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SUM(Tabela192143145[#This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SUM(Tabela192143145[#This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SUM(Tabela192143145[#This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SUM(Tabela192143145[#This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SUM(Tabela192143145[#This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SUM(Tabela192143145[#This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SUM(Tabela192143145[#This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SUM(Tabela933135[[#All],[Kolumna2]])</f>
        <v>0</v>
      </c>
      <c r="D127" s="78">
        <f>SUM(Tabela933135[[#All],[Kolumna3]])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SUM(Tabela19212547149[#This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SUM(Tabela19212547149[#This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SUM(Tabela19212547149[#This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SUM(Tabela19212547149[#This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SUM(Tabela19212547149[#This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SUM(Tabela19212547149[#This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SUM(Tabela19212547149[#This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SUM(Tabela19212547149[#This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SUM(Tabela19212547149[#This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SUM(Tabela19212547149[#This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SUM(Tabela1034136[[#All],[Kolumna2]])</f>
        <v>0</v>
      </c>
      <c r="D139" s="78">
        <f>SUM(Tabela1034136[[#All],[Kolumna3]])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SUM(Tabela19212446148[#This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SUM(Tabela19212446148[#This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SUM(Tabela19212446148[#This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SUM(Tabela19212446148[#This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SUM(Tabela19212446148[#This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SUM(Tabela19212446148[#This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SUM(Tabela19212446148[#This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SUM(Tabela19212446148[#This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SUM(Tabela19212446148[#This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SUM(Tabela19212446148[#This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SUM(Tabela1135137[[#All],[Kolumna2]])</f>
        <v>0</v>
      </c>
      <c r="D151" s="78">
        <f>SUM(Tabela1135137[[#All],[Kolumna3]])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SUM(Tabela192244146[#This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SUM(Tabela192244146[#This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SUM(Tabela192244146[#This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SUM(Tabela192244146[#This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SUM(Tabela192244146[#This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SUM(Tabela192244146[#This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SUM(Tabela192244146[#This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SUM(Tabela192244146[#This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SUM(Tabela192244146[#This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SUM(Tabela192244146[#This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SUM(Tabela1236138[[#All],[Kolumna2]])</f>
        <v>0</v>
      </c>
      <c r="D163" s="78">
        <f>SUM(Tabela1236138[[#All],[Kolumna3]])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SUM(Tabela2548150[#This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SUM(Tabela2548150[#This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SUM(Tabela2548150[#This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SUM(Tabela2548150[#This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SUM(Tabela2548150[#This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SUM(Tabela2548150[#This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SUM(Tabela2548150[#This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SUM(Tabela2548150[#This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SUM(Tabela2548150[#This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SUM(Tabela2548150[#This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SUM(Tabela1337139[[#All],[Kolumna2]])</f>
        <v>0</v>
      </c>
      <c r="D175" s="78">
        <f>SUM(Tabela1337139[[#All],[Kolumna3]])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SUM(Tabela2649151[#This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SUM(Tabela2649151[#This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SUM(Tabela2649151[#This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SUM(Tabela2649151[#This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SUM(Tabela2649151[#This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SUM(Tabela2649151[#This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SUM(Tabela2649151[#This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SUM(Tabela2649151[#This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SUM(Tabela2649151[#This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SUM(Tabela2649151[#This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SUM(Tabela1438140[[#All],[Kolumna2]])</f>
        <v>0</v>
      </c>
      <c r="D187" s="78">
        <f>SUM(Tabela1438140[[#All],[Kolumna3]])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SUM(Tabela2750152[#This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SUM(Tabela2750152[#This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SUM(Tabela2750152[#This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SUM(Tabela2750152[#This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SUM(Tabela2750152[#This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SUM(Tabela2750152[#This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SUM(Tabela2750152[#This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SUM(Tabela2750152[#This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SUM(Tabela2750152[#This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SUM(Tabela2750152[#This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SUM(Tabela1539141[[#All],[Kolumna2]])</f>
        <v>0</v>
      </c>
      <c r="D199" s="78">
        <f>SUM(Tabela1539141[[#All],[Kolumna3]])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SUM(Tabela2851153[#This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SUM(Tabela2851153[#This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SUM(Tabela2851153[#This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SUM(Tabela2851153[#This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SUM(Tabela2851153[#This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SUM(Tabela2851153[#This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SUM(Tabela2851153[#This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SUM(Tabela2851153[#This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SUM(Tabela2851153[#This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SUM(Tabela2851153[#This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SUM(Tabela1640142[[#All],[Kolumna2]])</f>
        <v>0</v>
      </c>
      <c r="D211" s="78">
        <f>SUM(Tabela1640142[[#All],[Kolumna3]])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SUM(Tabela192345147[#This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SUM(Tabela192345147[#This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SUM(Tabela192345147[#This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SUM(Tabela192345147[#This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SUM(Tabela192345147[#This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SUM(Tabela192345147[#This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SUM(Tabela192345147[#This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SUM(Tabela192345147[#This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SUM(Tabela192345147[#This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SUM(Tabela192345147[#This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SUM(Tabela164058154[[#All],[Kolumna2]])</f>
        <v>0</v>
      </c>
      <c r="D223" s="78">
        <f>SUM(Tabela164058154[[#All],[Kolumna3]])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SUM(Tabela19234559155[#This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SUM(Tabela19234559155[#This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SUM(Tabela19234559155[#This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SUM(Tabela19234559155[#This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SUM(Tabela19234559155[#This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SUM(Tabela19234559155[#This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SUM(Tabela19234559155[#This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SUM(Tabela19234559155[#This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SUM(Tabela19234559155[#This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SUM(Tabela19234559155[#This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SUM(Tabela16405860156[[#All],[Kolumna2]])</f>
        <v>0</v>
      </c>
      <c r="D235" s="78">
        <f>SUM(Tabela16405860156[[#All],[Kolumna3]])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SUM(Tabela1923455962158[#This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SUM(Tabela1923455962158[#This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SUM(Tabela1923455962158[#This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SUM(Tabela1923455962158[#This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SUM(Tabela1923455962158[#This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SUM(Tabela1923455962158[#This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SUM(Tabela1923455962158[#This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SUM(Tabela1923455962158[#This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SUM(Tabela1923455962158[#This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SUM(Tabela1923455962158[#This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SUM(Tabela1640586061157[[#All],[Kolumna2]])</f>
        <v>0</v>
      </c>
      <c r="D247" s="78">
        <f>SUM(Tabela1640586061157[[#All],[Kolumna3]])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SUM(Tabela1923455963159[#This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SUM(Tabela1923455963159[#This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SUM(Tabela1923455963159[#This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SUM(Tabela1923455963159[#This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SUM(Tabela1923455963159[#This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SUM(Tabela1923455963159[#This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SUM(Tabela1923455963159[#This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SUM(Tabela1923455963159[#This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SUM(Tabela1923455963159[#This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SUM(Tabela1923455963159[#This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{0A6704AB-3422-3F4C-B869-A1E6DC2DF93A}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{8B0C62D3-AEFE-4044-9AD9-1F090D071549}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{B790C5B2-0273-B74F-A4B5-B3C51AFFC7C5}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{6B78E1BC-3502-CF49-88F6-64A966AC7E76}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{5BAB5DB2-2BE8-D140-9F48-4ED0A15CD160}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{07D11C13-1999-AD41-9B35-328487595581}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{66E87B68-3D12-6242-AF26-A90B5BC42A20}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{2702C19C-F6E5-1744-B34C-4BF938604D60}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{B741CD1E-C5DD-2747-9F50-03898518672B}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{8101D152-6503-2B46-854C-1620E4F24E87}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{406303E1-D2DF-AB48-89B6-AB3E0FA31E6A}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{BDA02134-9AD0-6248-81EE-CC7E34DA8296}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{A279FDD1-F910-7F49-BE91-479890B07D16}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{C8C5145E-0994-0142-9895-4FEDC9481C44}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{3DE6B05F-562C-1646-B6C0-0D8A8AB3BFD8}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{18F92CBC-6774-FB41-9782-A842EEFB24FB}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{2A7E597D-1150-734C-8E11-2E90218A8ABB}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{FB06679F-469B-E547-90F3-DF968AACDFE8}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{E0EF75F5-B5AD-F044-B519-A29719A10B38}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{3B0E6D13-ADBD-454F-A76F-3A335524A431}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{B90475EA-B6D7-5940-B0FE-F0CEAC7BD43E}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{75D9733B-6099-8042-9B3B-57FC01E94940}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{CB0F59BD-0878-DF41-918D-B1320DE24584}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{1BD252F0-F8D9-1241-B7B4-2AF8538D57CB}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{44004546-4BA0-B246-B9B3-D99045615FD1}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{1E9CE5E8-29D5-9D4A-860E-554088AFACAC}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{3791215D-B738-1A48-872C-5275BDC80F2B}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{751F74AF-C7E1-9B40-8813-25BE682B0663}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{7795FBCE-0028-FF4E-8EF5-82F09739F556}</x14:id>
        </ext>
      </extLst>
    </cfRule>
  </conditionalFormatting>
  <conditionalFormatting sqref="I58:AM72">
    <cfRule type="expression" dxfId="5768" priority="17">
      <formula>I$56="DZIŚ"</formula>
    </cfRule>
  </conditionalFormatting>
  <conditionalFormatting sqref="I80:AM89">
    <cfRule type="expression" dxfId="5767" priority="16">
      <formula>I$56="DZIŚ"</formula>
    </cfRule>
  </conditionalFormatting>
  <conditionalFormatting sqref="I2:AM2 I3">
    <cfRule type="expression" dxfId="5766" priority="15">
      <formula>I$56="DZIŚ"</formula>
    </cfRule>
  </conditionalFormatting>
  <conditionalFormatting sqref="I92:AM101">
    <cfRule type="expression" dxfId="5765" priority="14">
      <formula>I$56="DZIŚ"</formula>
    </cfRule>
  </conditionalFormatting>
  <conditionalFormatting sqref="I104:AM113">
    <cfRule type="expression" dxfId="5764" priority="13">
      <formula>I$56="DZIŚ"</formula>
    </cfRule>
  </conditionalFormatting>
  <conditionalFormatting sqref="I116:AM125">
    <cfRule type="expression" dxfId="5763" priority="12">
      <formula>I$56="DZIŚ"</formula>
    </cfRule>
  </conditionalFormatting>
  <conditionalFormatting sqref="I128:AM137">
    <cfRule type="expression" dxfId="5762" priority="11">
      <formula>I$56="DZIŚ"</formula>
    </cfRule>
  </conditionalFormatting>
  <conditionalFormatting sqref="I140:AM149">
    <cfRule type="expression" dxfId="5761" priority="10">
      <formula>I$56="DZIŚ"</formula>
    </cfRule>
  </conditionalFormatting>
  <conditionalFormatting sqref="I152:AM161">
    <cfRule type="expression" dxfId="5760" priority="9">
      <formula>I$56="DZIŚ"</formula>
    </cfRule>
  </conditionalFormatting>
  <conditionalFormatting sqref="I164:AM173">
    <cfRule type="expression" dxfId="5759" priority="8">
      <formula>I$56="DZIŚ"</formula>
    </cfRule>
  </conditionalFormatting>
  <conditionalFormatting sqref="I176:AM185">
    <cfRule type="expression" dxfId="5758" priority="7">
      <formula>I$56="DZIŚ"</formula>
    </cfRule>
  </conditionalFormatting>
  <conditionalFormatting sqref="I188:AM197">
    <cfRule type="expression" dxfId="5757" priority="6">
      <formula>I$56="DZIŚ"</formula>
    </cfRule>
  </conditionalFormatting>
  <conditionalFormatting sqref="I200:AM209">
    <cfRule type="expression" dxfId="5756" priority="5">
      <formula>I$56="DZIŚ"</formula>
    </cfRule>
  </conditionalFormatting>
  <conditionalFormatting sqref="I212:AM221">
    <cfRule type="expression" dxfId="5755" priority="4">
      <formula>I$56="DZIŚ"</formula>
    </cfRule>
  </conditionalFormatting>
  <conditionalFormatting sqref="I224:AM233">
    <cfRule type="expression" dxfId="5754" priority="3">
      <formula>I$56="DZIŚ"</formula>
    </cfRule>
  </conditionalFormatting>
  <conditionalFormatting sqref="I236:AM245">
    <cfRule type="expression" dxfId="5753" priority="2">
      <formula>I$56="DZIŚ"</formula>
    </cfRule>
  </conditionalFormatting>
  <conditionalFormatting sqref="I248:AM257">
    <cfRule type="expression" dxfId="5752" priority="1">
      <formula>I$56="DZIŚ"</formula>
    </cfRule>
  </conditionalFormatting>
  <hyperlinks>
    <hyperlink ref="C5" r:id="rId1" display=" http://budzetdomowywtydzien.pl" xr:uid="{00000000-0004-0000-0600-000000000000}"/>
  </hyperlinks>
  <pageMargins left="0.7" right="0.7" top="0.75" bottom="0.75" header="0.3" footer="0.3"/>
  <pageSetup paperSize="9" orientation="portrait" horizontalDpi="75" verticalDpi="75"/>
  <ignoredErrors>
    <ignoredError sqref="AM1 J1:AL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A6704AB-3422-3F4C-B869-A1E6DC2DF93A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8B0C62D3-AEFE-4044-9AD9-1F090D071549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B790C5B2-0273-B74F-A4B5-B3C51AFFC7C5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6B78E1BC-3502-CF49-88F6-64A966AC7E76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5BAB5DB2-2BE8-D140-9F48-4ED0A15CD160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07D11C13-1999-AD41-9B35-328487595581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66E87B68-3D12-6242-AF26-A90B5BC42A20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2702C19C-F6E5-1744-B34C-4BF938604D60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741CD1E-C5DD-2747-9F50-03898518672B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8101D152-6503-2B46-854C-1620E4F24E87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406303E1-D2DF-AB48-89B6-AB3E0FA31E6A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BDA02134-9AD0-6248-81EE-CC7E34DA8296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A279FDD1-F910-7F49-BE91-479890B07D16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C8C5145E-0994-0142-9895-4FEDC9481C44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3DE6B05F-562C-1646-B6C0-0D8A8AB3BFD8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18F92CBC-6774-FB41-9782-A842EEFB24FB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2A7E597D-1150-734C-8E11-2E90218A8AB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FB06679F-469B-E547-90F3-DF968AACDFE8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0EF75F5-B5AD-F044-B519-A29719A10B38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3B0E6D13-ADBD-454F-A76F-3A335524A431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B90475EA-B6D7-5940-B0FE-F0CEAC7BD43E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75D9733B-6099-8042-9B3B-57FC01E9494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CB0F59BD-0878-DF41-918D-B1320DE24584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1BD252F0-F8D9-1241-B7B4-2AF8538D57CB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44004546-4BA0-B246-B9B3-D99045615FD1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1E9CE5E8-29D5-9D4A-860E-554088AFACA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3791215D-B738-1A48-872C-5275BDC80F2B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751F74AF-C7E1-9B40-8813-25BE682B066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7795FBCE-0028-FF4E-8EF5-82F09739F556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 x14ac:dyDescent="0.2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 x14ac:dyDescent="0.25">
      <c r="G1" s="39">
        <f>DATEVALUE(D2)</f>
        <v>44317</v>
      </c>
      <c r="I1" s="33">
        <v>1</v>
      </c>
      <c r="J1" s="33" t="s">
        <v>45</v>
      </c>
      <c r="K1" s="33" t="s">
        <v>46</v>
      </c>
      <c r="L1" s="33" t="s">
        <v>47</v>
      </c>
      <c r="M1" s="33" t="s">
        <v>48</v>
      </c>
      <c r="N1" s="33" t="s">
        <v>49</v>
      </c>
      <c r="O1" s="33" t="s">
        <v>50</v>
      </c>
      <c r="P1" s="33" t="s">
        <v>51</v>
      </c>
      <c r="Q1" s="33" t="s">
        <v>52</v>
      </c>
      <c r="R1" s="33" t="s">
        <v>53</v>
      </c>
      <c r="S1" s="33" t="s">
        <v>54</v>
      </c>
      <c r="T1" s="33" t="s">
        <v>55</v>
      </c>
      <c r="U1" s="33" t="s">
        <v>56</v>
      </c>
      <c r="V1" s="33" t="s">
        <v>57</v>
      </c>
      <c r="W1" s="33" t="s">
        <v>58</v>
      </c>
      <c r="X1" s="33" t="s">
        <v>59</v>
      </c>
      <c r="Y1" s="33" t="s">
        <v>60</v>
      </c>
      <c r="Z1" s="33" t="s">
        <v>61</v>
      </c>
      <c r="AA1" s="33" t="s">
        <v>62</v>
      </c>
      <c r="AB1" s="33" t="s">
        <v>63</v>
      </c>
      <c r="AC1" s="33" t="s">
        <v>64</v>
      </c>
      <c r="AD1" s="33" t="s">
        <v>65</v>
      </c>
      <c r="AE1" s="33" t="s">
        <v>66</v>
      </c>
      <c r="AF1" s="33" t="s">
        <v>67</v>
      </c>
      <c r="AG1" s="33" t="s">
        <v>68</v>
      </c>
      <c r="AH1" s="33" t="s">
        <v>69</v>
      </c>
      <c r="AI1" s="33" t="s">
        <v>70</v>
      </c>
      <c r="AJ1" s="33" t="s">
        <v>71</v>
      </c>
      <c r="AK1" s="33" t="s">
        <v>72</v>
      </c>
      <c r="AL1" s="33" t="s">
        <v>73</v>
      </c>
      <c r="AM1" s="34" t="s">
        <v>74</v>
      </c>
    </row>
    <row r="2" spans="2:39" ht="25" thickTop="1" x14ac:dyDescent="0.3">
      <c r="B2" s="89" t="s">
        <v>130</v>
      </c>
      <c r="C2" s="89"/>
      <c r="D2" s="90" t="str">
        <f>"Maj "&amp;'CAŁY ROK'!D2:E2</f>
        <v>Maj 2021</v>
      </c>
      <c r="E2" s="91"/>
      <c r="G2" s="71" t="s">
        <v>207</v>
      </c>
      <c r="I2" s="36" t="str">
        <f>TEXT(G1, "dddd")</f>
        <v>sobota</v>
      </c>
      <c r="J2" s="36" t="str">
        <f>TEXT($G$1+I1, "dddd")</f>
        <v>niedziela</v>
      </c>
      <c r="K2" s="36" t="str">
        <f>TEXT($G$1+J1, "dddd")</f>
        <v>poniedziałek</v>
      </c>
      <c r="L2" s="36" t="str">
        <f>TEXT($G$1+K1, "dddd")</f>
        <v>wtorek</v>
      </c>
      <c r="M2" s="36" t="str">
        <f t="shared" ref="M2:AM2" si="0">TEXT($G$1+L1, "dddd")</f>
        <v>środa</v>
      </c>
      <c r="N2" s="36" t="str">
        <f t="shared" si="0"/>
        <v>czwartek</v>
      </c>
      <c r="O2" s="36" t="str">
        <f t="shared" si="0"/>
        <v>piątek</v>
      </c>
      <c r="P2" s="36" t="str">
        <f t="shared" si="0"/>
        <v>sobota</v>
      </c>
      <c r="Q2" s="36" t="str">
        <f t="shared" si="0"/>
        <v>niedziela</v>
      </c>
      <c r="R2" s="36" t="str">
        <f t="shared" si="0"/>
        <v>poniedziałek</v>
      </c>
      <c r="S2" s="36" t="str">
        <f t="shared" si="0"/>
        <v>wtorek</v>
      </c>
      <c r="T2" s="36" t="str">
        <f t="shared" si="0"/>
        <v>środa</v>
      </c>
      <c r="U2" s="36" t="str">
        <f t="shared" si="0"/>
        <v>czwartek</v>
      </c>
      <c r="V2" s="36" t="str">
        <f t="shared" si="0"/>
        <v>piątek</v>
      </c>
      <c r="W2" s="36" t="str">
        <f t="shared" si="0"/>
        <v>sobota</v>
      </c>
      <c r="X2" s="36" t="str">
        <f t="shared" si="0"/>
        <v>niedziela</v>
      </c>
      <c r="Y2" s="36" t="str">
        <f t="shared" si="0"/>
        <v>poniedziałek</v>
      </c>
      <c r="Z2" s="36" t="str">
        <f t="shared" si="0"/>
        <v>wtorek</v>
      </c>
      <c r="AA2" s="36" t="str">
        <f t="shared" si="0"/>
        <v>środa</v>
      </c>
      <c r="AB2" s="36" t="str">
        <f t="shared" si="0"/>
        <v>czwartek</v>
      </c>
      <c r="AC2" s="36" t="str">
        <f t="shared" si="0"/>
        <v>piątek</v>
      </c>
      <c r="AD2" s="36" t="str">
        <f t="shared" si="0"/>
        <v>sobota</v>
      </c>
      <c r="AE2" s="36" t="str">
        <f t="shared" si="0"/>
        <v>niedziela</v>
      </c>
      <c r="AF2" s="36" t="str">
        <f t="shared" si="0"/>
        <v>poniedziałek</v>
      </c>
      <c r="AG2" s="36" t="str">
        <f t="shared" si="0"/>
        <v>wtorek</v>
      </c>
      <c r="AH2" s="36" t="str">
        <f t="shared" si="0"/>
        <v>środa</v>
      </c>
      <c r="AI2" s="36" t="str">
        <f t="shared" si="0"/>
        <v>czwartek</v>
      </c>
      <c r="AJ2" s="36" t="str">
        <f t="shared" si="0"/>
        <v>piątek</v>
      </c>
      <c r="AK2" s="36" t="str">
        <f t="shared" si="0"/>
        <v>sobota</v>
      </c>
      <c r="AL2" s="36" t="str">
        <f t="shared" si="0"/>
        <v>niedziela</v>
      </c>
      <c r="AM2" s="36" t="str">
        <f t="shared" si="0"/>
        <v>poniedziałek</v>
      </c>
    </row>
    <row r="3" spans="2:39" x14ac:dyDescent="0.2">
      <c r="B3" s="8"/>
      <c r="C3" s="8"/>
      <c r="D3" s="8"/>
      <c r="E3" s="8"/>
      <c r="I3" s="36"/>
    </row>
    <row r="4" spans="2:39" ht="282" customHeight="1" outlineLevel="1" x14ac:dyDescent="0.2">
      <c r="B4" s="106" t="s">
        <v>144</v>
      </c>
      <c r="C4" s="94"/>
      <c r="D4" s="94"/>
      <c r="E4" s="94"/>
    </row>
    <row r="5" spans="2:39" outlineLevel="1" x14ac:dyDescent="0.2">
      <c r="B5" s="20" t="s">
        <v>147</v>
      </c>
      <c r="C5" s="23" t="s">
        <v>148</v>
      </c>
      <c r="D5" s="8"/>
      <c r="E5" s="8"/>
    </row>
    <row r="6" spans="2:39" outlineLevel="1" x14ac:dyDescent="0.2">
      <c r="B6" s="8"/>
      <c r="C6" s="8"/>
      <c r="D6" s="8"/>
      <c r="E6" s="8"/>
    </row>
    <row r="7" spans="2:39" ht="22" thickBot="1" x14ac:dyDescent="0.3">
      <c r="B7" s="14" t="s">
        <v>132</v>
      </c>
      <c r="C7" s="15"/>
      <c r="D7" s="15"/>
      <c r="E7" s="15"/>
      <c r="F7" s="15"/>
      <c r="G7" s="15"/>
    </row>
    <row r="8" spans="2:39" x14ac:dyDescent="0.2">
      <c r="B8" s="8"/>
      <c r="C8" s="8"/>
      <c r="D8" s="8"/>
      <c r="E8" s="8"/>
    </row>
    <row r="9" spans="2:39" x14ac:dyDescent="0.2">
      <c r="B9" s="88" t="s">
        <v>127</v>
      </c>
      <c r="C9" s="88"/>
      <c r="D9" s="72">
        <f>C55</f>
        <v>0</v>
      </c>
      <c r="E9" s="8"/>
    </row>
    <row r="10" spans="2:39" x14ac:dyDescent="0.2">
      <c r="B10" s="88" t="s">
        <v>131</v>
      </c>
      <c r="C10" s="88"/>
      <c r="D10" s="72">
        <f>C77</f>
        <v>0</v>
      </c>
      <c r="E10" s="8"/>
    </row>
    <row r="11" spans="2:39" x14ac:dyDescent="0.2">
      <c r="B11" s="71"/>
      <c r="C11" s="71"/>
      <c r="D11" s="13"/>
      <c r="E11" s="8"/>
    </row>
    <row r="12" spans="2:39" ht="30" customHeight="1" x14ac:dyDescent="0.2">
      <c r="B12" s="92" t="s">
        <v>133</v>
      </c>
      <c r="C12" s="92"/>
      <c r="D12" s="74">
        <f>D9-D10</f>
        <v>0</v>
      </c>
      <c r="E12" s="16"/>
      <c r="F12" s="21" t="s">
        <v>143</v>
      </c>
    </row>
    <row r="13" spans="2:39" x14ac:dyDescent="0.2">
      <c r="B13" s="8"/>
      <c r="C13" s="8"/>
      <c r="D13" s="8"/>
      <c r="E13" s="8"/>
    </row>
    <row r="14" spans="2:39" ht="22" thickBot="1" x14ac:dyDescent="0.3">
      <c r="B14" s="14" t="s">
        <v>134</v>
      </c>
      <c r="C14" s="15"/>
      <c r="D14" s="15"/>
      <c r="E14" s="15"/>
      <c r="F14" s="15"/>
      <c r="G14" s="15"/>
    </row>
    <row r="15" spans="2:39" x14ac:dyDescent="0.2">
      <c r="B15" s="8"/>
      <c r="C15" s="8"/>
      <c r="D15" s="8"/>
      <c r="E15" s="8"/>
    </row>
    <row r="16" spans="2:39" x14ac:dyDescent="0.2">
      <c r="B16" s="88" t="s">
        <v>128</v>
      </c>
      <c r="C16" s="88"/>
      <c r="D16" s="75">
        <f>D55</f>
        <v>0</v>
      </c>
      <c r="E16" s="8"/>
    </row>
    <row r="17" spans="2:5" x14ac:dyDescent="0.2">
      <c r="B17" s="88" t="s">
        <v>135</v>
      </c>
      <c r="C17" s="88"/>
      <c r="D17" s="75">
        <f>D77</f>
        <v>0</v>
      </c>
      <c r="E17" s="8"/>
    </row>
    <row r="18" spans="2:5" x14ac:dyDescent="0.2">
      <c r="B18" s="71"/>
      <c r="C18" s="71"/>
      <c r="D18" s="10"/>
      <c r="E18" s="8"/>
    </row>
    <row r="19" spans="2:5" s="44" customFormat="1" ht="30" customHeight="1" x14ac:dyDescent="0.2">
      <c r="B19" s="92" t="s">
        <v>136</v>
      </c>
      <c r="C19" s="92"/>
      <c r="D19" s="74">
        <f>D16-D17</f>
        <v>0</v>
      </c>
      <c r="E19" s="51"/>
    </row>
    <row r="20" spans="2:5" s="44" customFormat="1" ht="30" customHeight="1" x14ac:dyDescent="0.2">
      <c r="B20" s="92" t="s">
        <v>210</v>
      </c>
      <c r="C20" s="92"/>
      <c r="D20" s="37">
        <f ca="1">IF(MONTH(G1)&lt;MONTH(TODAY()),0,DAY(EOMONTH(G1,0))-IF(MONTH(TODAY())=MONTH(G1),DAY(TODAY()),DAY(G1))+1)</f>
        <v>31</v>
      </c>
      <c r="E20" s="51"/>
    </row>
    <row r="21" spans="2:5" s="44" customFormat="1" ht="30" customHeight="1" x14ac:dyDescent="0.2">
      <c r="B21" s="102" t="s">
        <v>209</v>
      </c>
      <c r="C21" s="102"/>
      <c r="D21" s="74">
        <f ca="1">IF(D20=0,IF(D19=0,0,-D19),D19/D20)</f>
        <v>0</v>
      </c>
      <c r="E21" s="51"/>
    </row>
    <row r="22" spans="2:5" s="44" customFormat="1" ht="18" x14ac:dyDescent="0.2">
      <c r="B22" s="11"/>
      <c r="D22" s="12"/>
    </row>
    <row r="23" spans="2:5" s="44" customFormat="1" ht="18" customHeight="1" x14ac:dyDescent="0.2">
      <c r="B23" s="95" t="s">
        <v>137</v>
      </c>
      <c r="C23" s="95"/>
      <c r="D23" s="95"/>
      <c r="E23" s="95"/>
    </row>
    <row r="24" spans="2:5" s="52" customFormat="1" ht="6" customHeight="1" x14ac:dyDescent="0.2">
      <c r="B24" s="17"/>
      <c r="C24" s="17"/>
      <c r="D24" s="17"/>
      <c r="E24" s="17"/>
    </row>
    <row r="25" spans="2:5" s="44" customFormat="1" ht="18" customHeight="1" x14ac:dyDescent="0.2">
      <c r="B25" s="96">
        <f>D17</f>
        <v>0</v>
      </c>
      <c r="C25" s="97"/>
      <c r="D25" s="98"/>
      <c r="E25" s="18" t="str">
        <f>IFERROR(D17/D16,"")</f>
        <v/>
      </c>
    </row>
    <row r="26" spans="2:5" s="44" customFormat="1" ht="18" x14ac:dyDescent="0.2">
      <c r="B26" s="11"/>
      <c r="D26" s="12"/>
    </row>
    <row r="27" spans="2:5" s="44" customFormat="1" ht="18" customHeight="1" x14ac:dyDescent="0.2">
      <c r="B27" s="95" t="s">
        <v>208</v>
      </c>
      <c r="C27" s="95"/>
      <c r="D27" s="95"/>
      <c r="E27" s="95"/>
    </row>
    <row r="28" spans="2:5" s="44" customFormat="1" ht="6" customHeight="1" x14ac:dyDescent="0.2">
      <c r="B28" s="17"/>
      <c r="C28" s="17"/>
      <c r="D28" s="17"/>
      <c r="E28" s="17"/>
    </row>
    <row r="29" spans="2:5" s="44" customFormat="1" ht="18" customHeight="1" x14ac:dyDescent="0.2">
      <c r="B29" s="99" t="str">
        <f ca="1">"Dzień "&amp;IF(MONTH(G1)&lt;MONTH(TODAY()),DAY(EOMONTH(G1,0)),DAY(TODAY()))&amp;" / "&amp;DAY(EOMONTH(G1,0))</f>
        <v>Dzień 7 / 31</v>
      </c>
      <c r="C29" s="100"/>
      <c r="D29" s="101"/>
      <c r="E29" s="18">
        <f ca="1">IF(MONTH(G1)&lt;MONTH(TODAY()),1,DAY(TODAY())/DAY(EOMONTH(G1,0)))</f>
        <v>0.22580645161290322</v>
      </c>
    </row>
    <row r="30" spans="2:5" s="44" customFormat="1" ht="18" x14ac:dyDescent="0.2">
      <c r="B30" s="11"/>
      <c r="D30" s="12"/>
    </row>
    <row r="31" spans="2:5" s="44" customFormat="1" x14ac:dyDescent="0.2">
      <c r="B31" s="95" t="s">
        <v>138</v>
      </c>
      <c r="C31" s="95"/>
      <c r="D31" s="95"/>
      <c r="E31" s="95"/>
    </row>
    <row r="32" spans="2:5" s="44" customFormat="1" ht="9" customHeight="1" x14ac:dyDescent="0.2">
      <c r="B32" s="11"/>
      <c r="D32" s="12"/>
    </row>
    <row r="33" spans="2:5" s="44" customFormat="1" ht="18" customHeight="1" x14ac:dyDescent="0.2">
      <c r="B33" s="11" t="str">
        <f>B79</f>
        <v>Jedzenie</v>
      </c>
      <c r="C33" s="96">
        <f>D79</f>
        <v>0</v>
      </c>
      <c r="D33" s="98"/>
      <c r="E33" s="18" t="str">
        <f>IFERROR(D79/C79,"")</f>
        <v/>
      </c>
    </row>
    <row r="34" spans="2:5" s="44" customFormat="1" ht="18" customHeight="1" x14ac:dyDescent="0.2">
      <c r="B34" s="11" t="str">
        <f>B91</f>
        <v>Mieszkanie / dom</v>
      </c>
      <c r="C34" s="96">
        <f>D91</f>
        <v>0</v>
      </c>
      <c r="D34" s="98"/>
      <c r="E34" s="18" t="str">
        <f>IFERROR(D91/C91,"")</f>
        <v/>
      </c>
    </row>
    <row r="35" spans="2:5" s="44" customFormat="1" ht="18" customHeight="1" x14ac:dyDescent="0.2">
      <c r="B35" s="11" t="str">
        <f>B103</f>
        <v>Transport</v>
      </c>
      <c r="C35" s="96">
        <f>D103</f>
        <v>0</v>
      </c>
      <c r="D35" s="98"/>
      <c r="E35" s="18" t="str">
        <f>IFERROR(D103/C103,"")</f>
        <v/>
      </c>
    </row>
    <row r="36" spans="2:5" s="44" customFormat="1" ht="18" customHeight="1" x14ac:dyDescent="0.2">
      <c r="B36" s="11" t="str">
        <f>B115</f>
        <v>Telekomunikacja</v>
      </c>
      <c r="C36" s="96">
        <f>D115</f>
        <v>0</v>
      </c>
      <c r="D36" s="98"/>
      <c r="E36" s="18" t="str">
        <f>IFERROR(D115/C115,"")</f>
        <v/>
      </c>
    </row>
    <row r="37" spans="2:5" s="44" customFormat="1" ht="18" customHeight="1" x14ac:dyDescent="0.2">
      <c r="B37" s="11" t="str">
        <f>B127</f>
        <v>Opieka zdrowotna</v>
      </c>
      <c r="C37" s="96">
        <f>D127</f>
        <v>0</v>
      </c>
      <c r="D37" s="98"/>
      <c r="E37" s="18" t="str">
        <f>IFERROR(D127/C127,"")</f>
        <v/>
      </c>
    </row>
    <row r="38" spans="2:5" s="44" customFormat="1" ht="18" customHeight="1" x14ac:dyDescent="0.2">
      <c r="B38" s="11" t="str">
        <f>B139</f>
        <v>Ubranie</v>
      </c>
      <c r="C38" s="96">
        <f>D139</f>
        <v>0</v>
      </c>
      <c r="D38" s="98"/>
      <c r="E38" s="18" t="str">
        <f>IFERROR(D139/C139,"")</f>
        <v/>
      </c>
    </row>
    <row r="39" spans="2:5" s="44" customFormat="1" ht="18" customHeight="1" x14ac:dyDescent="0.2">
      <c r="B39" s="11" t="str">
        <f>B151</f>
        <v>Higiena</v>
      </c>
      <c r="C39" s="96">
        <f>D151</f>
        <v>0</v>
      </c>
      <c r="D39" s="98"/>
      <c r="E39" s="18" t="str">
        <f>IFERROR(D151/C151,"")</f>
        <v/>
      </c>
    </row>
    <row r="40" spans="2:5" s="44" customFormat="1" ht="18" customHeight="1" x14ac:dyDescent="0.2">
      <c r="B40" s="11" t="str">
        <f>B163</f>
        <v>Dzieci</v>
      </c>
      <c r="C40" s="96">
        <f>D163</f>
        <v>0</v>
      </c>
      <c r="D40" s="98"/>
      <c r="E40" s="18" t="str">
        <f>IFERROR(D163/C163,"")</f>
        <v/>
      </c>
    </row>
    <row r="41" spans="2:5" s="44" customFormat="1" ht="18" customHeight="1" x14ac:dyDescent="0.2">
      <c r="B41" s="11" t="str">
        <f>B175</f>
        <v>Rozrywka</v>
      </c>
      <c r="C41" s="96">
        <f>D175</f>
        <v>0</v>
      </c>
      <c r="D41" s="98"/>
      <c r="E41" s="18" t="str">
        <f>IFERROR(D175/C175,"")</f>
        <v/>
      </c>
    </row>
    <row r="42" spans="2:5" s="44" customFormat="1" ht="18" customHeight="1" x14ac:dyDescent="0.2">
      <c r="B42" s="11" t="str">
        <f>B187</f>
        <v>Inne wydatki</v>
      </c>
      <c r="C42" s="96">
        <f>D187</f>
        <v>0</v>
      </c>
      <c r="D42" s="98"/>
      <c r="E42" s="18" t="str">
        <f>IFERROR(D187/C187,"")</f>
        <v/>
      </c>
    </row>
    <row r="43" spans="2:5" s="44" customFormat="1" ht="18" customHeight="1" x14ac:dyDescent="0.2">
      <c r="B43" s="11" t="str">
        <f>B199</f>
        <v>Spłata długów</v>
      </c>
      <c r="C43" s="96">
        <f>D199</f>
        <v>0</v>
      </c>
      <c r="D43" s="98"/>
      <c r="E43" s="18" t="str">
        <f>IFERROR(D199/C199,"")</f>
        <v/>
      </c>
    </row>
    <row r="44" spans="2:5" s="44" customFormat="1" ht="18" customHeight="1" x14ac:dyDescent="0.2">
      <c r="B44" s="11" t="str">
        <f>B211</f>
        <v>Budowanie oszczędności</v>
      </c>
      <c r="C44" s="96">
        <f>D211</f>
        <v>0</v>
      </c>
      <c r="D44" s="98"/>
      <c r="E44" s="18" t="str">
        <f>IFERROR(D211/C211,"")</f>
        <v/>
      </c>
    </row>
    <row r="45" spans="2:5" s="44" customFormat="1" ht="18" customHeight="1" x14ac:dyDescent="0.2">
      <c r="B45" s="11" t="str">
        <f>B223</f>
        <v>INNE 1</v>
      </c>
      <c r="C45" s="96">
        <f>D223</f>
        <v>0</v>
      </c>
      <c r="D45" s="98"/>
      <c r="E45" s="18" t="str">
        <f>IFERROR(D223/C223,"")</f>
        <v/>
      </c>
    </row>
    <row r="46" spans="2:5" s="44" customFormat="1" ht="18" customHeight="1" x14ac:dyDescent="0.2">
      <c r="B46" s="11" t="str">
        <f>B235</f>
        <v>INNE 2</v>
      </c>
      <c r="C46" s="96">
        <f>D235</f>
        <v>0</v>
      </c>
      <c r="D46" s="98"/>
      <c r="E46" s="18" t="str">
        <f>IFERROR(D235/C235,"")</f>
        <v/>
      </c>
    </row>
    <row r="47" spans="2:5" s="44" customFormat="1" ht="18" customHeight="1" x14ac:dyDescent="0.2">
      <c r="B47" s="11" t="str">
        <f>B247</f>
        <v>INNE 3</v>
      </c>
      <c r="C47" s="96">
        <f>D247</f>
        <v>0</v>
      </c>
      <c r="D47" s="98"/>
      <c r="E47" s="18" t="str">
        <f>IFERROR(D247/C247,"")</f>
        <v/>
      </c>
    </row>
    <row r="48" spans="2:5" ht="18" x14ac:dyDescent="0.2">
      <c r="B48" s="11"/>
      <c r="D48" s="12"/>
      <c r="E48" s="8"/>
    </row>
    <row r="49" spans="2:39" x14ac:dyDescent="0.2">
      <c r="B49" s="8"/>
      <c r="C49" s="8"/>
      <c r="D49" s="8"/>
      <c r="E49" s="8"/>
    </row>
    <row r="50" spans="2:39" ht="22" thickBot="1" x14ac:dyDescent="0.3">
      <c r="B50" s="14" t="s">
        <v>42</v>
      </c>
      <c r="C50" s="15"/>
      <c r="D50" s="15"/>
      <c r="E50" s="15"/>
      <c r="F50" s="15"/>
      <c r="G50" s="15"/>
    </row>
    <row r="52" spans="2:39" ht="21" x14ac:dyDescent="0.25">
      <c r="B52" s="22" t="s">
        <v>26</v>
      </c>
      <c r="I52" s="3" t="s">
        <v>43</v>
      </c>
    </row>
    <row r="53" spans="2:39" x14ac:dyDescent="0.2">
      <c r="B53" s="1"/>
    </row>
    <row r="54" spans="2:39" ht="32" x14ac:dyDescent="0.2">
      <c r="B54" s="4" t="s">
        <v>0</v>
      </c>
      <c r="C54" s="5" t="s">
        <v>127</v>
      </c>
      <c r="D54" s="6" t="s">
        <v>128</v>
      </c>
      <c r="E54" s="4" t="s">
        <v>129</v>
      </c>
      <c r="F54" s="5" t="s">
        <v>140</v>
      </c>
      <c r="G54" s="4" t="s">
        <v>41</v>
      </c>
      <c r="I54" s="20" t="s">
        <v>158</v>
      </c>
    </row>
    <row r="55" spans="2:39" ht="26" customHeight="1" x14ac:dyDescent="0.2">
      <c r="B55" s="19" t="s">
        <v>139</v>
      </c>
      <c r="C55" s="76">
        <f>C57</f>
        <v>0</v>
      </c>
      <c r="D55" s="76">
        <f>D57</f>
        <v>0</v>
      </c>
      <c r="E55" s="76">
        <f>D55-C55</f>
        <v>0</v>
      </c>
      <c r="F55" s="4" t="s">
        <v>141</v>
      </c>
      <c r="G55" s="4"/>
      <c r="I55" s="82">
        <f>SUM(I58:I73)</f>
        <v>0</v>
      </c>
      <c r="J55" s="82">
        <f>SUM(J58:J73)</f>
        <v>0</v>
      </c>
      <c r="K55" s="82">
        <f t="shared" ref="K55:AM55" si="1">SUM(K58:K73)</f>
        <v>0</v>
      </c>
      <c r="L55" s="82">
        <f t="shared" si="1"/>
        <v>0</v>
      </c>
      <c r="M55" s="82">
        <f t="shared" si="1"/>
        <v>0</v>
      </c>
      <c r="N55" s="82">
        <f t="shared" si="1"/>
        <v>0</v>
      </c>
      <c r="O55" s="82">
        <f t="shared" si="1"/>
        <v>0</v>
      </c>
      <c r="P55" s="82">
        <f t="shared" si="1"/>
        <v>0</v>
      </c>
      <c r="Q55" s="82">
        <f t="shared" si="1"/>
        <v>0</v>
      </c>
      <c r="R55" s="82">
        <f t="shared" si="1"/>
        <v>0</v>
      </c>
      <c r="S55" s="82">
        <f t="shared" si="1"/>
        <v>0</v>
      </c>
      <c r="T55" s="82">
        <f t="shared" si="1"/>
        <v>0</v>
      </c>
      <c r="U55" s="82">
        <f t="shared" si="1"/>
        <v>0</v>
      </c>
      <c r="V55" s="82">
        <f t="shared" si="1"/>
        <v>0</v>
      </c>
      <c r="W55" s="82">
        <f t="shared" si="1"/>
        <v>0</v>
      </c>
      <c r="X55" s="82">
        <f t="shared" si="1"/>
        <v>0</v>
      </c>
      <c r="Y55" s="82">
        <f t="shared" si="1"/>
        <v>0</v>
      </c>
      <c r="Z55" s="82">
        <f t="shared" si="1"/>
        <v>0</v>
      </c>
      <c r="AA55" s="82">
        <f t="shared" si="1"/>
        <v>0</v>
      </c>
      <c r="AB55" s="82">
        <f t="shared" si="1"/>
        <v>0</v>
      </c>
      <c r="AC55" s="82">
        <f t="shared" si="1"/>
        <v>0</v>
      </c>
      <c r="AD55" s="82">
        <f t="shared" si="1"/>
        <v>0</v>
      </c>
      <c r="AE55" s="82">
        <f t="shared" si="1"/>
        <v>0</v>
      </c>
      <c r="AF55" s="82">
        <f t="shared" si="1"/>
        <v>0</v>
      </c>
      <c r="AG55" s="82">
        <f t="shared" si="1"/>
        <v>0</v>
      </c>
      <c r="AH55" s="82">
        <f t="shared" si="1"/>
        <v>0</v>
      </c>
      <c r="AI55" s="82">
        <f t="shared" si="1"/>
        <v>0</v>
      </c>
      <c r="AJ55" s="82">
        <f t="shared" si="1"/>
        <v>0</v>
      </c>
      <c r="AK55" s="82">
        <f t="shared" si="1"/>
        <v>0</v>
      </c>
      <c r="AL55" s="82">
        <f t="shared" si="1"/>
        <v>0</v>
      </c>
      <c r="AM55" s="82">
        <f t="shared" si="1"/>
        <v>0</v>
      </c>
    </row>
    <row r="56" spans="2:39" x14ac:dyDescent="0.2">
      <c r="B56" s="1"/>
      <c r="I56" s="35" t="str">
        <f ca="1">IF(TODAY()=($G$1+I1-1),"DZIŚ","")</f>
        <v/>
      </c>
      <c r="J56" s="35" t="str">
        <f t="shared" ref="J56:AM56" ca="1" si="2">IF(TODAY()=($G$1+J1-1),"DZIŚ","")</f>
        <v/>
      </c>
      <c r="K56" s="35" t="str">
        <f t="shared" ca="1" si="2"/>
        <v/>
      </c>
      <c r="L56" s="35" t="str">
        <f t="shared" ca="1" si="2"/>
        <v/>
      </c>
      <c r="M56" s="35" t="str">
        <f t="shared" ca="1" si="2"/>
        <v/>
      </c>
      <c r="N56" s="35" t="str">
        <f t="shared" ca="1" si="2"/>
        <v/>
      </c>
      <c r="O56" s="35" t="str">
        <f t="shared" ca="1" si="2"/>
        <v/>
      </c>
      <c r="P56" s="35" t="str">
        <f t="shared" ca="1" si="2"/>
        <v/>
      </c>
      <c r="Q56" s="35" t="str">
        <f t="shared" ca="1" si="2"/>
        <v/>
      </c>
      <c r="R56" s="35" t="str">
        <f t="shared" ca="1" si="2"/>
        <v/>
      </c>
      <c r="S56" s="35" t="str">
        <f t="shared" ca="1" si="2"/>
        <v/>
      </c>
      <c r="T56" s="35" t="str">
        <f t="shared" ca="1" si="2"/>
        <v/>
      </c>
      <c r="U56" s="35" t="str">
        <f t="shared" ca="1" si="2"/>
        <v/>
      </c>
      <c r="V56" s="35" t="str">
        <f t="shared" ca="1" si="2"/>
        <v/>
      </c>
      <c r="W56" s="35" t="str">
        <f t="shared" ca="1" si="2"/>
        <v/>
      </c>
      <c r="X56" s="35" t="str">
        <f t="shared" ca="1" si="2"/>
        <v/>
      </c>
      <c r="Y56" s="35" t="str">
        <f t="shared" ca="1" si="2"/>
        <v/>
      </c>
      <c r="Z56" s="35" t="str">
        <f t="shared" ca="1" si="2"/>
        <v/>
      </c>
      <c r="AA56" s="35" t="str">
        <f t="shared" ca="1" si="2"/>
        <v/>
      </c>
      <c r="AB56" s="35" t="str">
        <f t="shared" ca="1" si="2"/>
        <v/>
      </c>
      <c r="AC56" s="35" t="str">
        <f t="shared" ca="1" si="2"/>
        <v/>
      </c>
      <c r="AD56" s="35" t="str">
        <f t="shared" ca="1" si="2"/>
        <v/>
      </c>
      <c r="AE56" s="35" t="str">
        <f t="shared" ca="1" si="2"/>
        <v/>
      </c>
      <c r="AF56" s="35" t="str">
        <f t="shared" ca="1" si="2"/>
        <v/>
      </c>
      <c r="AG56" s="35" t="str">
        <f t="shared" ca="1" si="2"/>
        <v/>
      </c>
      <c r="AH56" s="35" t="str">
        <f t="shared" ca="1" si="2"/>
        <v/>
      </c>
      <c r="AI56" s="35" t="str">
        <f t="shared" ca="1" si="2"/>
        <v/>
      </c>
      <c r="AJ56" s="35" t="str">
        <f t="shared" ca="1" si="2"/>
        <v/>
      </c>
      <c r="AK56" s="35" t="str">
        <f t="shared" ca="1" si="2"/>
        <v/>
      </c>
      <c r="AL56" s="35" t="str">
        <f t="shared" ca="1" si="2"/>
        <v/>
      </c>
      <c r="AM56" s="35" t="str">
        <f t="shared" ca="1" si="2"/>
        <v/>
      </c>
    </row>
    <row r="57" spans="2:39" s="44" customFormat="1" x14ac:dyDescent="0.2">
      <c r="B57" s="41" t="str">
        <f>'Wzorzec kategorii'!B14</f>
        <v>Całkowite przychody</v>
      </c>
      <c r="C57" s="77">
        <f>SUM(Przychody5[[#All],[Kolumna2]])</f>
        <v>0</v>
      </c>
      <c r="D57" s="78">
        <f>SUM(Przychody5[[#All],[Kolumna3]])</f>
        <v>0</v>
      </c>
      <c r="E57" s="77">
        <f>D57-C57</f>
        <v>0</v>
      </c>
      <c r="F57" s="43" t="str">
        <f>IFERROR(D57/C57,"")</f>
        <v/>
      </c>
      <c r="G57" s="42"/>
      <c r="I57" s="7" t="s">
        <v>44</v>
      </c>
      <c r="J57" s="7" t="s">
        <v>45</v>
      </c>
      <c r="K57" s="7" t="s">
        <v>46</v>
      </c>
      <c r="L57" s="7" t="s">
        <v>47</v>
      </c>
      <c r="M57" s="7" t="s">
        <v>48</v>
      </c>
      <c r="N57" s="7" t="s">
        <v>49</v>
      </c>
      <c r="O57" s="7" t="s">
        <v>50</v>
      </c>
      <c r="P57" s="7" t="s">
        <v>51</v>
      </c>
      <c r="Q57" s="7" t="s">
        <v>52</v>
      </c>
      <c r="R57" s="7" t="s">
        <v>53</v>
      </c>
      <c r="S57" s="7" t="s">
        <v>54</v>
      </c>
      <c r="T57" s="7" t="s">
        <v>55</v>
      </c>
      <c r="U57" s="7" t="s">
        <v>56</v>
      </c>
      <c r="V57" s="7" t="s">
        <v>57</v>
      </c>
      <c r="W57" s="7" t="s">
        <v>58</v>
      </c>
      <c r="X57" s="7" t="s">
        <v>59</v>
      </c>
      <c r="Y57" s="7" t="s">
        <v>60</v>
      </c>
      <c r="Z57" s="7" t="s">
        <v>61</v>
      </c>
      <c r="AA57" s="7" t="s">
        <v>62</v>
      </c>
      <c r="AB57" s="7" t="s">
        <v>63</v>
      </c>
      <c r="AC57" s="7" t="s">
        <v>64</v>
      </c>
      <c r="AD57" s="7" t="s">
        <v>65</v>
      </c>
      <c r="AE57" s="7" t="s">
        <v>66</v>
      </c>
      <c r="AF57" s="7" t="s">
        <v>67</v>
      </c>
      <c r="AG57" s="7" t="s">
        <v>68</v>
      </c>
      <c r="AH57" s="7" t="s">
        <v>69</v>
      </c>
      <c r="AI57" s="7" t="s">
        <v>70</v>
      </c>
      <c r="AJ57" s="7" t="s">
        <v>71</v>
      </c>
      <c r="AK57" s="7" t="s">
        <v>72</v>
      </c>
      <c r="AL57" s="7" t="s">
        <v>73</v>
      </c>
      <c r="AM57" s="7" t="s">
        <v>74</v>
      </c>
    </row>
    <row r="58" spans="2:39" s="44" customFormat="1" ht="16" outlineLevel="1" x14ac:dyDescent="0.2">
      <c r="B58" s="45" t="str">
        <f>'Wzorzec kategorii'!B15</f>
        <v>Wynagrodzenie</v>
      </c>
      <c r="C58" s="79">
        <v>0</v>
      </c>
      <c r="D58" s="81">
        <f>SUM(Tabela33064192[#This Row])</f>
        <v>0</v>
      </c>
      <c r="E58" s="80">
        <f>Przychody5[[#This Row],[Kolumna3]]-Przychody5[[#This Row],[Kolumna2]]</f>
        <v>0</v>
      </c>
      <c r="F58" s="48" t="str">
        <f t="shared" ref="F58:F72" si="3">IFERROR(D58/C58,"")</f>
        <v/>
      </c>
      <c r="G58" s="4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</row>
    <row r="59" spans="2:39" s="44" customFormat="1" ht="32" outlineLevel="1" x14ac:dyDescent="0.2">
      <c r="B59" s="45" t="str">
        <f>'Wzorzec kategorii'!B16</f>
        <v>Wynagrodzenie Partnera / Partnerki</v>
      </c>
      <c r="C59" s="79">
        <v>0</v>
      </c>
      <c r="D59" s="81">
        <f>SUM(Tabela33064192[#This Row])</f>
        <v>0</v>
      </c>
      <c r="E59" s="80">
        <f>Przychody5[[#This Row],[Kolumna3]]-Przychody5[[#This Row],[Kolumna2]]</f>
        <v>0</v>
      </c>
      <c r="F59" s="48" t="str">
        <f t="shared" si="3"/>
        <v/>
      </c>
      <c r="G59" s="4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</row>
    <row r="60" spans="2:39" s="44" customFormat="1" ht="16" outlineLevel="1" x14ac:dyDescent="0.2">
      <c r="B60" s="45" t="str">
        <f>'Wzorzec kategorii'!B17</f>
        <v>Premia</v>
      </c>
      <c r="C60" s="79">
        <v>0</v>
      </c>
      <c r="D60" s="81">
        <f>SUM(Tabela33064192[#This Row])</f>
        <v>0</v>
      </c>
      <c r="E60" s="80">
        <f>Przychody5[[#This Row],[Kolumna3]]-Przychody5[[#This Row],[Kolumna2]]</f>
        <v>0</v>
      </c>
      <c r="F60" s="48" t="str">
        <f t="shared" si="3"/>
        <v/>
      </c>
      <c r="G60" s="4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</row>
    <row r="61" spans="2:39" s="44" customFormat="1" ht="16" outlineLevel="1" x14ac:dyDescent="0.2">
      <c r="B61" s="45" t="str">
        <f>'Wzorzec kategorii'!B18</f>
        <v>Przychody z premii bankowych</v>
      </c>
      <c r="C61" s="79">
        <v>0</v>
      </c>
      <c r="D61" s="81">
        <f>SUM(Tabela33064192[#This Row])</f>
        <v>0</v>
      </c>
      <c r="E61" s="80">
        <f>Przychody5[[#This Row],[Kolumna3]]-Przychody5[[#This Row],[Kolumna2]]</f>
        <v>0</v>
      </c>
      <c r="F61" s="48" t="str">
        <f t="shared" si="3"/>
        <v/>
      </c>
      <c r="G61" s="4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</row>
    <row r="62" spans="2:39" s="44" customFormat="1" ht="16" outlineLevel="1" x14ac:dyDescent="0.2">
      <c r="B62" s="45" t="str">
        <f>'Wzorzec kategorii'!B19</f>
        <v>Odsetki bankowe</v>
      </c>
      <c r="C62" s="79">
        <v>0</v>
      </c>
      <c r="D62" s="81">
        <f>SUM(Tabela33064192[#This Row])</f>
        <v>0</v>
      </c>
      <c r="E62" s="80">
        <f>Przychody5[[#This Row],[Kolumna3]]-Przychody5[[#This Row],[Kolumna2]]</f>
        <v>0</v>
      </c>
      <c r="F62" s="48" t="str">
        <f t="shared" si="3"/>
        <v/>
      </c>
      <c r="G62" s="4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</row>
    <row r="63" spans="2:39" s="44" customFormat="1" ht="16" outlineLevel="1" x14ac:dyDescent="0.2">
      <c r="B63" s="45" t="str">
        <f>'Wzorzec kategorii'!B20</f>
        <v>Sprzedaż na Allegro itp.</v>
      </c>
      <c r="C63" s="79">
        <v>0</v>
      </c>
      <c r="D63" s="81">
        <f>SUM(Tabela33064192[#This Row])</f>
        <v>0</v>
      </c>
      <c r="E63" s="80">
        <f>Przychody5[[#This Row],[Kolumna3]]-Przychody5[[#This Row],[Kolumna2]]</f>
        <v>0</v>
      </c>
      <c r="F63" s="48" t="str">
        <f t="shared" si="3"/>
        <v/>
      </c>
      <c r="G63" s="4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</row>
    <row r="64" spans="2:39" s="44" customFormat="1" ht="16" outlineLevel="1" x14ac:dyDescent="0.2">
      <c r="B64" s="45" t="str">
        <f>'Wzorzec kategorii'!B21</f>
        <v>Inne przychody</v>
      </c>
      <c r="C64" s="79">
        <v>0</v>
      </c>
      <c r="D64" s="81">
        <f>SUM(Tabela33064192[#This Row])</f>
        <v>0</v>
      </c>
      <c r="E64" s="80">
        <f>Przychody5[[#This Row],[Kolumna3]]-Przychody5[[#This Row],[Kolumna2]]</f>
        <v>0</v>
      </c>
      <c r="F64" s="48" t="str">
        <f t="shared" si="3"/>
        <v/>
      </c>
      <c r="G64" s="4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</row>
    <row r="65" spans="2:39" s="44" customFormat="1" ht="16" outlineLevel="1" x14ac:dyDescent="0.2">
      <c r="B65" s="45" t="str">
        <f>'Wzorzec kategorii'!B22</f>
        <v>.</v>
      </c>
      <c r="C65" s="79">
        <v>0</v>
      </c>
      <c r="D65" s="81">
        <f>SUM(Tabela33064192[#This Row])</f>
        <v>0</v>
      </c>
      <c r="E65" s="80">
        <f>Przychody5[[#This Row],[Kolumna3]]-Przychody5[[#This Row],[Kolumna2]]</f>
        <v>0</v>
      </c>
      <c r="F65" s="50" t="str">
        <f t="shared" si="3"/>
        <v/>
      </c>
      <c r="G65" s="4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</row>
    <row r="66" spans="2:39" s="44" customFormat="1" ht="16" outlineLevel="1" x14ac:dyDescent="0.2">
      <c r="B66" s="45" t="str">
        <f>'Wzorzec kategorii'!B23</f>
        <v>.</v>
      </c>
      <c r="C66" s="79">
        <v>0</v>
      </c>
      <c r="D66" s="81">
        <f>SUM(Tabela33064192[#This Row])</f>
        <v>0</v>
      </c>
      <c r="E66" s="80">
        <f>Przychody5[[#This Row],[Kolumna3]]-Przychody5[[#This Row],[Kolumna2]]</f>
        <v>0</v>
      </c>
      <c r="F66" s="50" t="str">
        <f t="shared" si="3"/>
        <v/>
      </c>
      <c r="G66" s="4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</row>
    <row r="67" spans="2:39" s="44" customFormat="1" ht="16" outlineLevel="1" x14ac:dyDescent="0.2">
      <c r="B67" s="45" t="str">
        <f>'Wzorzec kategorii'!B24</f>
        <v>.</v>
      </c>
      <c r="C67" s="79">
        <v>0</v>
      </c>
      <c r="D67" s="81">
        <f>SUM(Tabela33064192[#This Row])</f>
        <v>0</v>
      </c>
      <c r="E67" s="80">
        <f>Przychody5[[#This Row],[Kolumna3]]-Przychody5[[#This Row],[Kolumna2]]</f>
        <v>0</v>
      </c>
      <c r="F67" s="50" t="str">
        <f t="shared" si="3"/>
        <v/>
      </c>
      <c r="G67" s="4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</row>
    <row r="68" spans="2:39" s="44" customFormat="1" ht="16" outlineLevel="1" x14ac:dyDescent="0.2">
      <c r="B68" s="45" t="str">
        <f>'Wzorzec kategorii'!B25</f>
        <v>.</v>
      </c>
      <c r="C68" s="79">
        <v>0</v>
      </c>
      <c r="D68" s="81">
        <f>SUM(Tabela33064192[#This Row])</f>
        <v>0</v>
      </c>
      <c r="E68" s="80">
        <f>Przychody5[[#This Row],[Kolumna3]]-Przychody5[[#This Row],[Kolumna2]]</f>
        <v>0</v>
      </c>
      <c r="F68" s="50" t="str">
        <f t="shared" si="3"/>
        <v/>
      </c>
      <c r="G68" s="4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</row>
    <row r="69" spans="2:39" s="44" customFormat="1" ht="16" outlineLevel="1" x14ac:dyDescent="0.2">
      <c r="B69" s="45" t="str">
        <f>'Wzorzec kategorii'!B26</f>
        <v>.</v>
      </c>
      <c r="C69" s="79">
        <v>0</v>
      </c>
      <c r="D69" s="81">
        <f>SUM(Tabela33064192[#This Row])</f>
        <v>0</v>
      </c>
      <c r="E69" s="80">
        <f>Przychody5[[#This Row],[Kolumna3]]-Przychody5[[#This Row],[Kolumna2]]</f>
        <v>0</v>
      </c>
      <c r="F69" s="50" t="str">
        <f t="shared" si="3"/>
        <v/>
      </c>
      <c r="G69" s="4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</row>
    <row r="70" spans="2:39" s="44" customFormat="1" ht="16" outlineLevel="1" x14ac:dyDescent="0.2">
      <c r="B70" s="45" t="str">
        <f>'Wzorzec kategorii'!B27</f>
        <v>.</v>
      </c>
      <c r="C70" s="79">
        <v>0</v>
      </c>
      <c r="D70" s="81">
        <f>SUM(Tabela33064192[#This Row])</f>
        <v>0</v>
      </c>
      <c r="E70" s="80">
        <f>Przychody5[[#This Row],[Kolumna3]]-Przychody5[[#This Row],[Kolumna2]]</f>
        <v>0</v>
      </c>
      <c r="F70" s="50" t="str">
        <f t="shared" si="3"/>
        <v/>
      </c>
      <c r="G70" s="4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</row>
    <row r="71" spans="2:39" s="44" customFormat="1" ht="16" outlineLevel="1" x14ac:dyDescent="0.2">
      <c r="B71" s="45" t="str">
        <f>'Wzorzec kategorii'!B28</f>
        <v>.</v>
      </c>
      <c r="C71" s="79">
        <v>0</v>
      </c>
      <c r="D71" s="81">
        <f>SUM(Tabela33064192[#This Row])</f>
        <v>0</v>
      </c>
      <c r="E71" s="80">
        <f>Przychody5[[#This Row],[Kolumna3]]-Przychody5[[#This Row],[Kolumna2]]</f>
        <v>0</v>
      </c>
      <c r="F71" s="50" t="str">
        <f t="shared" si="3"/>
        <v/>
      </c>
      <c r="G71" s="4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</row>
    <row r="72" spans="2:39" s="44" customFormat="1" ht="16" outlineLevel="1" x14ac:dyDescent="0.2">
      <c r="B72" s="45" t="str">
        <f>'Wzorzec kategorii'!B29</f>
        <v>.</v>
      </c>
      <c r="C72" s="79">
        <v>0</v>
      </c>
      <c r="D72" s="81">
        <f>SUM(Tabela33064192[#This Row])</f>
        <v>0</v>
      </c>
      <c r="E72" s="80">
        <f>Przychody5[[#This Row],[Kolumna3]]-Przychody5[[#This Row],[Kolumna2]]</f>
        <v>0</v>
      </c>
      <c r="F72" s="50" t="str">
        <f t="shared" si="3"/>
        <v/>
      </c>
      <c r="G72" s="4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</row>
    <row r="73" spans="2:39" x14ac:dyDescent="0.2">
      <c r="B73" s="2" t="s">
        <v>30</v>
      </c>
    </row>
    <row r="74" spans="2:39" ht="21" x14ac:dyDescent="0.25">
      <c r="B74" s="22" t="s">
        <v>25</v>
      </c>
      <c r="I74" s="3" t="s">
        <v>43</v>
      </c>
    </row>
    <row r="76" spans="2:39" ht="32" x14ac:dyDescent="0.2">
      <c r="B76" s="4" t="s">
        <v>0</v>
      </c>
      <c r="C76" s="5" t="s">
        <v>131</v>
      </c>
      <c r="D76" s="6" t="s">
        <v>135</v>
      </c>
      <c r="E76" s="4" t="s">
        <v>129</v>
      </c>
      <c r="F76" s="5" t="s">
        <v>140</v>
      </c>
      <c r="G76" s="4" t="s">
        <v>41</v>
      </c>
      <c r="I76" s="20" t="s">
        <v>142</v>
      </c>
    </row>
    <row r="77" spans="2:39" ht="24" customHeight="1" x14ac:dyDescent="0.2">
      <c r="B77" s="19" t="s">
        <v>139</v>
      </c>
      <c r="C77" s="76">
        <f>C79+C91+C103+C115+C127+C139+C151+C163+C175+C187+C199+C211+C223+C235+C247</f>
        <v>0</v>
      </c>
      <c r="D77" s="76">
        <f>D79+D91+D103+D115+D127+D139+D151+D163+D175+D187+D199+D211+D223+D235+D247</f>
        <v>0</v>
      </c>
      <c r="E77" s="76">
        <f>C77-D77</f>
        <v>0</v>
      </c>
      <c r="F77" s="4" t="s">
        <v>141</v>
      </c>
      <c r="G77" s="4"/>
      <c r="I77" s="82">
        <f>SUM(I79:I257)</f>
        <v>0</v>
      </c>
      <c r="J77" s="82">
        <f>SUM(J79:J257)</f>
        <v>0</v>
      </c>
      <c r="K77" s="82">
        <f t="shared" ref="K77:AM77" si="4">SUM(K79:K257)</f>
        <v>0</v>
      </c>
      <c r="L77" s="82">
        <f t="shared" si="4"/>
        <v>0</v>
      </c>
      <c r="M77" s="82">
        <f t="shared" si="4"/>
        <v>0</v>
      </c>
      <c r="N77" s="82">
        <f t="shared" si="4"/>
        <v>0</v>
      </c>
      <c r="O77" s="82">
        <f t="shared" si="4"/>
        <v>0</v>
      </c>
      <c r="P77" s="82">
        <f t="shared" si="4"/>
        <v>0</v>
      </c>
      <c r="Q77" s="82">
        <f t="shared" si="4"/>
        <v>0</v>
      </c>
      <c r="R77" s="82">
        <f t="shared" si="4"/>
        <v>0</v>
      </c>
      <c r="S77" s="82">
        <f t="shared" si="4"/>
        <v>0</v>
      </c>
      <c r="T77" s="82">
        <f t="shared" si="4"/>
        <v>0</v>
      </c>
      <c r="U77" s="82">
        <f t="shared" si="4"/>
        <v>0</v>
      </c>
      <c r="V77" s="82">
        <f t="shared" si="4"/>
        <v>0</v>
      </c>
      <c r="W77" s="82">
        <f t="shared" si="4"/>
        <v>0</v>
      </c>
      <c r="X77" s="82">
        <f t="shared" si="4"/>
        <v>0</v>
      </c>
      <c r="Y77" s="82">
        <f t="shared" si="4"/>
        <v>0</v>
      </c>
      <c r="Z77" s="82">
        <f t="shared" si="4"/>
        <v>0</v>
      </c>
      <c r="AA77" s="82">
        <f t="shared" si="4"/>
        <v>0</v>
      </c>
      <c r="AB77" s="82">
        <f t="shared" si="4"/>
        <v>0</v>
      </c>
      <c r="AC77" s="82">
        <f t="shared" si="4"/>
        <v>0</v>
      </c>
      <c r="AD77" s="82">
        <f t="shared" si="4"/>
        <v>0</v>
      </c>
      <c r="AE77" s="82">
        <f t="shared" si="4"/>
        <v>0</v>
      </c>
      <c r="AF77" s="82">
        <f t="shared" si="4"/>
        <v>0</v>
      </c>
      <c r="AG77" s="82">
        <f t="shared" si="4"/>
        <v>0</v>
      </c>
      <c r="AH77" s="82">
        <f t="shared" si="4"/>
        <v>0</v>
      </c>
      <c r="AI77" s="82">
        <f t="shared" si="4"/>
        <v>0</v>
      </c>
      <c r="AJ77" s="82">
        <f t="shared" si="4"/>
        <v>0</v>
      </c>
      <c r="AK77" s="82">
        <f t="shared" si="4"/>
        <v>0</v>
      </c>
      <c r="AL77" s="82">
        <f t="shared" si="4"/>
        <v>0</v>
      </c>
      <c r="AM77" s="82">
        <f t="shared" si="4"/>
        <v>0</v>
      </c>
    </row>
    <row r="79" spans="2:39" s="44" customFormat="1" x14ac:dyDescent="0.2">
      <c r="B79" s="41" t="str">
        <f>'Wzorzec kategorii'!B35</f>
        <v>Jedzenie</v>
      </c>
      <c r="C79" s="77">
        <f>SUM(Jedzenie2161[[#All],[0]])</f>
        <v>0</v>
      </c>
      <c r="D79" s="78">
        <f>SUM(Jedzenie2161[[#All],[02]])</f>
        <v>0</v>
      </c>
      <c r="E79" s="77">
        <f t="shared" ref="E79:E89" si="5">C79-D79</f>
        <v>0</v>
      </c>
      <c r="F79" s="43" t="str">
        <f t="shared" ref="F79:F89" si="6">IFERROR(D79/C79,"")</f>
        <v/>
      </c>
      <c r="G79" s="53"/>
      <c r="I79" s="7" t="s">
        <v>44</v>
      </c>
      <c r="J79" s="7" t="s">
        <v>45</v>
      </c>
      <c r="K79" s="7" t="s">
        <v>46</v>
      </c>
      <c r="L79" s="7" t="s">
        <v>47</v>
      </c>
      <c r="M79" s="7" t="s">
        <v>48</v>
      </c>
      <c r="N79" s="7" t="s">
        <v>49</v>
      </c>
      <c r="O79" s="7" t="s">
        <v>50</v>
      </c>
      <c r="P79" s="7" t="s">
        <v>51</v>
      </c>
      <c r="Q79" s="7" t="s">
        <v>52</v>
      </c>
      <c r="R79" s="7" t="s">
        <v>53</v>
      </c>
      <c r="S79" s="7" t="s">
        <v>54</v>
      </c>
      <c r="T79" s="7" t="s">
        <v>55</v>
      </c>
      <c r="U79" s="7" t="s">
        <v>56</v>
      </c>
      <c r="V79" s="7" t="s">
        <v>57</v>
      </c>
      <c r="W79" s="7" t="s">
        <v>58</v>
      </c>
      <c r="X79" s="7" t="s">
        <v>59</v>
      </c>
      <c r="Y79" s="7" t="s">
        <v>60</v>
      </c>
      <c r="Z79" s="7" t="s">
        <v>61</v>
      </c>
      <c r="AA79" s="7" t="s">
        <v>62</v>
      </c>
      <c r="AB79" s="7" t="s">
        <v>63</v>
      </c>
      <c r="AC79" s="7" t="s">
        <v>64</v>
      </c>
      <c r="AD79" s="7" t="s">
        <v>65</v>
      </c>
      <c r="AE79" s="7" t="s">
        <v>66</v>
      </c>
      <c r="AF79" s="7" t="s">
        <v>67</v>
      </c>
      <c r="AG79" s="7" t="s">
        <v>68</v>
      </c>
      <c r="AH79" s="7" t="s">
        <v>69</v>
      </c>
      <c r="AI79" s="7" t="s">
        <v>70</v>
      </c>
      <c r="AJ79" s="7" t="s">
        <v>71</v>
      </c>
      <c r="AK79" s="7" t="s">
        <v>72</v>
      </c>
      <c r="AL79" s="7" t="s">
        <v>73</v>
      </c>
      <c r="AM79" s="7" t="s">
        <v>74</v>
      </c>
    </row>
    <row r="80" spans="2:39" s="44" customFormat="1" ht="16" outlineLevel="1" x14ac:dyDescent="0.2">
      <c r="B80" s="45" t="str">
        <f>'Wzorzec kategorii'!B36</f>
        <v>Jedzenie dom</v>
      </c>
      <c r="C80" s="79">
        <v>0</v>
      </c>
      <c r="D80" s="80">
        <f>SUM(Tabela330164[#This Row])</f>
        <v>0</v>
      </c>
      <c r="E80" s="80">
        <f t="shared" si="5"/>
        <v>0</v>
      </c>
      <c r="F80" s="48" t="str">
        <f t="shared" si="6"/>
        <v/>
      </c>
      <c r="G80" s="54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</row>
    <row r="81" spans="2:41" s="44" customFormat="1" ht="16" outlineLevel="1" x14ac:dyDescent="0.2">
      <c r="B81" s="45" t="str">
        <f>'Wzorzec kategorii'!B37</f>
        <v>Jedzenie miasto</v>
      </c>
      <c r="C81" s="79">
        <v>0</v>
      </c>
      <c r="D81" s="80">
        <f>SUM(Tabela330164[#This Row])</f>
        <v>0</v>
      </c>
      <c r="E81" s="80">
        <f t="shared" si="5"/>
        <v>0</v>
      </c>
      <c r="F81" s="48" t="str">
        <f t="shared" si="6"/>
        <v/>
      </c>
      <c r="G81" s="54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</row>
    <row r="82" spans="2:41" s="44" customFormat="1" ht="16" outlineLevel="1" x14ac:dyDescent="0.2">
      <c r="B82" s="45" t="str">
        <f>'Wzorzec kategorii'!B38</f>
        <v>Jedzenie praca</v>
      </c>
      <c r="C82" s="79">
        <v>0</v>
      </c>
      <c r="D82" s="80">
        <f>SUM(Tabela330164[#This Row])</f>
        <v>0</v>
      </c>
      <c r="E82" s="80">
        <f t="shared" si="5"/>
        <v>0</v>
      </c>
      <c r="F82" s="48" t="str">
        <f t="shared" si="6"/>
        <v/>
      </c>
      <c r="G82" s="54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</row>
    <row r="83" spans="2:41" s="44" customFormat="1" ht="16" outlineLevel="1" x14ac:dyDescent="0.2">
      <c r="B83" s="45" t="str">
        <f>'Wzorzec kategorii'!B39</f>
        <v>Alkohol</v>
      </c>
      <c r="C83" s="79">
        <v>0</v>
      </c>
      <c r="D83" s="80">
        <f>SUM(Tabela330164[#This Row])</f>
        <v>0</v>
      </c>
      <c r="E83" s="80">
        <f t="shared" si="5"/>
        <v>0</v>
      </c>
      <c r="F83" s="48" t="str">
        <f t="shared" si="6"/>
        <v/>
      </c>
      <c r="G83" s="54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</row>
    <row r="84" spans="2:41" s="44" customFormat="1" ht="16" outlineLevel="1" x14ac:dyDescent="0.2">
      <c r="B84" s="45" t="str">
        <f>'Wzorzec kategorii'!B40</f>
        <v>Inne</v>
      </c>
      <c r="C84" s="79">
        <v>0</v>
      </c>
      <c r="D84" s="80">
        <f>SUM(Tabela330164[#This Row])</f>
        <v>0</v>
      </c>
      <c r="E84" s="80">
        <f t="shared" si="5"/>
        <v>0</v>
      </c>
      <c r="F84" s="48" t="str">
        <f t="shared" si="6"/>
        <v/>
      </c>
      <c r="G84" s="54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</row>
    <row r="85" spans="2:41" s="44" customFormat="1" ht="16" outlineLevel="1" x14ac:dyDescent="0.2">
      <c r="B85" s="45" t="str">
        <f>'Wzorzec kategorii'!B41</f>
        <v>.</v>
      </c>
      <c r="C85" s="79">
        <v>0</v>
      </c>
      <c r="D85" s="80">
        <f>SUM(Tabela330164[#This Row])</f>
        <v>0</v>
      </c>
      <c r="E85" s="80">
        <f t="shared" si="5"/>
        <v>0</v>
      </c>
      <c r="F85" s="50" t="str">
        <f t="shared" si="6"/>
        <v/>
      </c>
      <c r="G85" s="5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</row>
    <row r="86" spans="2:41" s="44" customFormat="1" ht="16" outlineLevel="1" x14ac:dyDescent="0.2">
      <c r="B86" s="45" t="str">
        <f>'Wzorzec kategorii'!B42</f>
        <v>.</v>
      </c>
      <c r="C86" s="79">
        <v>0</v>
      </c>
      <c r="D86" s="80">
        <f>SUM(Tabela330164[#This Row])</f>
        <v>0</v>
      </c>
      <c r="E86" s="80">
        <f t="shared" si="5"/>
        <v>0</v>
      </c>
      <c r="F86" s="50" t="str">
        <f t="shared" si="6"/>
        <v/>
      </c>
      <c r="G86" s="5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</row>
    <row r="87" spans="2:41" s="44" customFormat="1" ht="16" outlineLevel="1" x14ac:dyDescent="0.2">
      <c r="B87" s="45" t="str">
        <f>'Wzorzec kategorii'!B43</f>
        <v>.</v>
      </c>
      <c r="C87" s="79">
        <v>0</v>
      </c>
      <c r="D87" s="80">
        <f>SUM(Tabela330164[#This Row])</f>
        <v>0</v>
      </c>
      <c r="E87" s="80">
        <f t="shared" si="5"/>
        <v>0</v>
      </c>
      <c r="F87" s="50" t="str">
        <f t="shared" si="6"/>
        <v/>
      </c>
      <c r="G87" s="5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</row>
    <row r="88" spans="2:41" s="44" customFormat="1" ht="16" outlineLevel="1" x14ac:dyDescent="0.2">
      <c r="B88" s="45" t="str">
        <f>'Wzorzec kategorii'!B44</f>
        <v>.</v>
      </c>
      <c r="C88" s="79">
        <v>0</v>
      </c>
      <c r="D88" s="80">
        <f>SUM(Tabela330164[#This Row])</f>
        <v>0</v>
      </c>
      <c r="E88" s="80">
        <f t="shared" si="5"/>
        <v>0</v>
      </c>
      <c r="F88" s="50" t="str">
        <f t="shared" si="6"/>
        <v/>
      </c>
      <c r="G88" s="5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</row>
    <row r="89" spans="2:41" s="44" customFormat="1" ht="16" outlineLevel="1" x14ac:dyDescent="0.2">
      <c r="B89" s="45" t="str">
        <f>'Wzorzec kategorii'!B45</f>
        <v>.</v>
      </c>
      <c r="C89" s="79">
        <v>0</v>
      </c>
      <c r="D89" s="80">
        <f>SUM(Tabela330164[#This Row])</f>
        <v>0</v>
      </c>
      <c r="E89" s="80">
        <f t="shared" si="5"/>
        <v>0</v>
      </c>
      <c r="F89" s="50" t="str">
        <f t="shared" si="6"/>
        <v/>
      </c>
      <c r="G89" s="5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</row>
    <row r="90" spans="2:41" s="44" customFormat="1" outlineLevel="1" x14ac:dyDescent="0.2">
      <c r="B90" s="56" t="s">
        <v>30</v>
      </c>
      <c r="C90" s="81"/>
      <c r="D90" s="80"/>
      <c r="E90" s="80"/>
      <c r="F90" s="47"/>
      <c r="G90" s="47"/>
      <c r="I90" s="56" t="s">
        <v>30</v>
      </c>
    </row>
    <row r="91" spans="2:41" s="44" customFormat="1" x14ac:dyDescent="0.2">
      <c r="B91" s="41" t="str">
        <f>'Wzorzec kategorii'!B47</f>
        <v>Mieszkanie / dom</v>
      </c>
      <c r="C91" s="77">
        <f>SUM(Tabela431165[[#All],[Kolumna2]])</f>
        <v>0</v>
      </c>
      <c r="D91" s="78">
        <f>SUM(Tabela431165[[#All],[Kolumna3]])</f>
        <v>0</v>
      </c>
      <c r="E91" s="77">
        <f>C91-D91</f>
        <v>0</v>
      </c>
      <c r="F91" s="43" t="str">
        <f>IFERROR(D91/C91,"")</f>
        <v/>
      </c>
      <c r="G91" s="53"/>
      <c r="I91" s="7" t="s">
        <v>44</v>
      </c>
      <c r="J91" s="7" t="s">
        <v>45</v>
      </c>
      <c r="K91" s="7" t="s">
        <v>46</v>
      </c>
      <c r="L91" s="7" t="s">
        <v>47</v>
      </c>
      <c r="M91" s="7" t="s">
        <v>48</v>
      </c>
      <c r="N91" s="7" t="s">
        <v>49</v>
      </c>
      <c r="O91" s="7" t="s">
        <v>50</v>
      </c>
      <c r="P91" s="7" t="s">
        <v>51</v>
      </c>
      <c r="Q91" s="7" t="s">
        <v>52</v>
      </c>
      <c r="R91" s="7" t="s">
        <v>53</v>
      </c>
      <c r="S91" s="7" t="s">
        <v>54</v>
      </c>
      <c r="T91" s="7" t="s">
        <v>55</v>
      </c>
      <c r="U91" s="7" t="s">
        <v>56</v>
      </c>
      <c r="V91" s="7" t="s">
        <v>57</v>
      </c>
      <c r="W91" s="7" t="s">
        <v>58</v>
      </c>
      <c r="X91" s="7" t="s">
        <v>59</v>
      </c>
      <c r="Y91" s="7" t="s">
        <v>60</v>
      </c>
      <c r="Z91" s="7" t="s">
        <v>61</v>
      </c>
      <c r="AA91" s="7" t="s">
        <v>62</v>
      </c>
      <c r="AB91" s="7" t="s">
        <v>63</v>
      </c>
      <c r="AC91" s="7" t="s">
        <v>64</v>
      </c>
      <c r="AD91" s="7" t="s">
        <v>65</v>
      </c>
      <c r="AE91" s="7" t="s">
        <v>66</v>
      </c>
      <c r="AF91" s="7" t="s">
        <v>67</v>
      </c>
      <c r="AG91" s="7" t="s">
        <v>68</v>
      </c>
      <c r="AH91" s="7" t="s">
        <v>69</v>
      </c>
      <c r="AI91" s="7" t="s">
        <v>70</v>
      </c>
      <c r="AJ91" s="7" t="s">
        <v>71</v>
      </c>
      <c r="AK91" s="7" t="s">
        <v>72</v>
      </c>
      <c r="AL91" s="7" t="s">
        <v>73</v>
      </c>
      <c r="AM91" s="7" t="s">
        <v>74</v>
      </c>
      <c r="AN91" s="52"/>
      <c r="AO91" s="52"/>
    </row>
    <row r="92" spans="2:41" s="44" customFormat="1" ht="16" outlineLevel="1" x14ac:dyDescent="0.2">
      <c r="B92" s="45" t="str">
        <f>'Wzorzec kategorii'!B48</f>
        <v>Czynsz</v>
      </c>
      <c r="C92" s="79">
        <v>0</v>
      </c>
      <c r="D92" s="80">
        <f>SUM(Tabela1841175[#This Row])</f>
        <v>0</v>
      </c>
      <c r="E92" s="80">
        <f t="shared" ref="E92:E101" si="7">C92-D92</f>
        <v>0</v>
      </c>
      <c r="F92" s="48" t="str">
        <f t="shared" ref="F92:F101" si="8">IFERROR(D92/C92,"")</f>
        <v/>
      </c>
      <c r="G92" s="54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52"/>
      <c r="AO92" s="52"/>
    </row>
    <row r="93" spans="2:41" s="44" customFormat="1" ht="16" outlineLevel="1" x14ac:dyDescent="0.2">
      <c r="B93" s="45" t="str">
        <f>'Wzorzec kategorii'!B49</f>
        <v>Woda i kanalizacja</v>
      </c>
      <c r="C93" s="79">
        <v>0</v>
      </c>
      <c r="D93" s="80">
        <f>SUM(Tabela1841175[#This Row])</f>
        <v>0</v>
      </c>
      <c r="E93" s="80">
        <f t="shared" si="7"/>
        <v>0</v>
      </c>
      <c r="F93" s="48" t="str">
        <f t="shared" si="8"/>
        <v/>
      </c>
      <c r="G93" s="54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52"/>
      <c r="AO93" s="52"/>
    </row>
    <row r="94" spans="2:41" s="44" customFormat="1" ht="16" outlineLevel="1" x14ac:dyDescent="0.2">
      <c r="B94" s="45" t="str">
        <f>'Wzorzec kategorii'!B50</f>
        <v>Prąd</v>
      </c>
      <c r="C94" s="79">
        <v>0</v>
      </c>
      <c r="D94" s="80">
        <f>SUM(Tabela1841175[#This Row])</f>
        <v>0</v>
      </c>
      <c r="E94" s="80">
        <f t="shared" si="7"/>
        <v>0</v>
      </c>
      <c r="F94" s="48" t="str">
        <f t="shared" si="8"/>
        <v/>
      </c>
      <c r="G94" s="54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52"/>
      <c r="AO94" s="52"/>
    </row>
    <row r="95" spans="2:41" s="44" customFormat="1" ht="16" outlineLevel="1" x14ac:dyDescent="0.2">
      <c r="B95" s="45" t="str">
        <f>'Wzorzec kategorii'!B51</f>
        <v>Gaz</v>
      </c>
      <c r="C95" s="79">
        <v>0</v>
      </c>
      <c r="D95" s="80">
        <f>SUM(Tabela1841175[#This Row])</f>
        <v>0</v>
      </c>
      <c r="E95" s="80">
        <f t="shared" si="7"/>
        <v>0</v>
      </c>
      <c r="F95" s="48" t="str">
        <f t="shared" si="8"/>
        <v/>
      </c>
      <c r="G95" s="54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52"/>
      <c r="AO95" s="52"/>
    </row>
    <row r="96" spans="2:41" s="44" customFormat="1" ht="16" outlineLevel="1" x14ac:dyDescent="0.2">
      <c r="B96" s="45" t="str">
        <f>'Wzorzec kategorii'!B52</f>
        <v>Ogrzewanie</v>
      </c>
      <c r="C96" s="79">
        <v>0</v>
      </c>
      <c r="D96" s="80">
        <f>SUM(Tabela1841175[#This Row])</f>
        <v>0</v>
      </c>
      <c r="E96" s="80">
        <f t="shared" si="7"/>
        <v>0</v>
      </c>
      <c r="F96" s="48" t="str">
        <f t="shared" si="8"/>
        <v/>
      </c>
      <c r="G96" s="54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52"/>
      <c r="AO96" s="52"/>
    </row>
    <row r="97" spans="2:41" s="44" customFormat="1" ht="16" outlineLevel="1" x14ac:dyDescent="0.2">
      <c r="B97" s="45" t="str">
        <f>'Wzorzec kategorii'!B53</f>
        <v>Wywóz śmieci</v>
      </c>
      <c r="C97" s="79">
        <v>0</v>
      </c>
      <c r="D97" s="80">
        <f>SUM(Tabela1841175[#This Row])</f>
        <v>0</v>
      </c>
      <c r="E97" s="80">
        <f t="shared" si="7"/>
        <v>0</v>
      </c>
      <c r="F97" s="48" t="str">
        <f t="shared" si="8"/>
        <v/>
      </c>
      <c r="G97" s="54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52"/>
      <c r="AO97" s="52"/>
    </row>
    <row r="98" spans="2:41" s="44" customFormat="1" ht="16" outlineLevel="1" x14ac:dyDescent="0.2">
      <c r="B98" s="45" t="str">
        <f>'Wzorzec kategorii'!B54</f>
        <v>Konserwacja i naprawy</v>
      </c>
      <c r="C98" s="79">
        <v>0</v>
      </c>
      <c r="D98" s="80">
        <f>SUM(Tabela1841175[#This Row])</f>
        <v>0</v>
      </c>
      <c r="E98" s="80">
        <f t="shared" si="7"/>
        <v>0</v>
      </c>
      <c r="F98" s="48" t="str">
        <f t="shared" si="8"/>
        <v/>
      </c>
      <c r="G98" s="54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52"/>
      <c r="AO98" s="52"/>
    </row>
    <row r="99" spans="2:41" s="44" customFormat="1" ht="16" outlineLevel="1" x14ac:dyDescent="0.2">
      <c r="B99" s="45" t="str">
        <f>'Wzorzec kategorii'!B55</f>
        <v>Wyposażenie</v>
      </c>
      <c r="C99" s="79">
        <v>0</v>
      </c>
      <c r="D99" s="80">
        <f>SUM(Tabela1841175[#This Row])</f>
        <v>0</v>
      </c>
      <c r="E99" s="80">
        <f t="shared" si="7"/>
        <v>0</v>
      </c>
      <c r="F99" s="48" t="str">
        <f t="shared" si="8"/>
        <v/>
      </c>
      <c r="G99" s="54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52"/>
      <c r="AO99" s="52"/>
    </row>
    <row r="100" spans="2:41" s="44" customFormat="1" ht="16" outlineLevel="1" x14ac:dyDescent="0.2">
      <c r="B100" s="45" t="str">
        <f>'Wzorzec kategorii'!B56</f>
        <v>Ubezpieczenie nieruchomości</v>
      </c>
      <c r="C100" s="79">
        <v>0</v>
      </c>
      <c r="D100" s="80">
        <f>SUM(Tabela1841175[#This Row])</f>
        <v>0</v>
      </c>
      <c r="E100" s="80">
        <f t="shared" si="7"/>
        <v>0</v>
      </c>
      <c r="F100" s="48" t="str">
        <f t="shared" si="8"/>
        <v/>
      </c>
      <c r="G100" s="54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52"/>
      <c r="AO100" s="52"/>
    </row>
    <row r="101" spans="2:41" s="44" customFormat="1" ht="16" outlineLevel="1" x14ac:dyDescent="0.2">
      <c r="B101" s="45" t="str">
        <f>'Wzorzec kategorii'!B57</f>
        <v>Inne</v>
      </c>
      <c r="C101" s="79">
        <v>0</v>
      </c>
      <c r="D101" s="80">
        <f>SUM(Tabela1841175[#This Row])</f>
        <v>0</v>
      </c>
      <c r="E101" s="80">
        <f t="shared" si="7"/>
        <v>0</v>
      </c>
      <c r="F101" s="48" t="str">
        <f t="shared" si="8"/>
        <v/>
      </c>
      <c r="G101" s="54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52"/>
      <c r="AO101" s="52"/>
    </row>
    <row r="102" spans="2:41" s="44" customFormat="1" outlineLevel="1" x14ac:dyDescent="0.2">
      <c r="B102" s="56" t="s">
        <v>30</v>
      </c>
      <c r="C102" s="81"/>
      <c r="D102" s="80"/>
      <c r="E102" s="80"/>
      <c r="F102" s="47"/>
      <c r="G102" s="4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 s="44" customFormat="1" x14ac:dyDescent="0.2">
      <c r="B103" s="41" t="str">
        <f>'Wzorzec kategorii'!B59</f>
        <v>Transport</v>
      </c>
      <c r="C103" s="77">
        <f>SUM(Transport3162[[#All],[Kolumna2]])</f>
        <v>0</v>
      </c>
      <c r="D103" s="78">
        <f>SUM(Transport3162[[#All],[Kolumna3]])</f>
        <v>0</v>
      </c>
      <c r="E103" s="77">
        <f>C103-D103</f>
        <v>0</v>
      </c>
      <c r="F103" s="43" t="str">
        <f>IFERROR(D103/C103,"")</f>
        <v/>
      </c>
      <c r="G103" s="42"/>
      <c r="I103" s="7" t="s">
        <v>44</v>
      </c>
      <c r="J103" s="7" t="s">
        <v>45</v>
      </c>
      <c r="K103" s="7" t="s">
        <v>46</v>
      </c>
      <c r="L103" s="7" t="s">
        <v>47</v>
      </c>
      <c r="M103" s="7" t="s">
        <v>48</v>
      </c>
      <c r="N103" s="7" t="s">
        <v>49</v>
      </c>
      <c r="O103" s="7" t="s">
        <v>50</v>
      </c>
      <c r="P103" s="7" t="s">
        <v>51</v>
      </c>
      <c r="Q103" s="7" t="s">
        <v>52</v>
      </c>
      <c r="R103" s="7" t="s">
        <v>53</v>
      </c>
      <c r="S103" s="7" t="s">
        <v>54</v>
      </c>
      <c r="T103" s="7" t="s">
        <v>55</v>
      </c>
      <c r="U103" s="7" t="s">
        <v>56</v>
      </c>
      <c r="V103" s="7" t="s">
        <v>57</v>
      </c>
      <c r="W103" s="7" t="s">
        <v>58</v>
      </c>
      <c r="X103" s="7" t="s">
        <v>59</v>
      </c>
      <c r="Y103" s="7" t="s">
        <v>60</v>
      </c>
      <c r="Z103" s="7" t="s">
        <v>61</v>
      </c>
      <c r="AA103" s="7" t="s">
        <v>62</v>
      </c>
      <c r="AB103" s="7" t="s">
        <v>63</v>
      </c>
      <c r="AC103" s="7" t="s">
        <v>64</v>
      </c>
      <c r="AD103" s="7" t="s">
        <v>65</v>
      </c>
      <c r="AE103" s="7" t="s">
        <v>66</v>
      </c>
      <c r="AF103" s="7" t="s">
        <v>67</v>
      </c>
      <c r="AG103" s="7" t="s">
        <v>68</v>
      </c>
      <c r="AH103" s="7" t="s">
        <v>69</v>
      </c>
      <c r="AI103" s="7" t="s">
        <v>70</v>
      </c>
      <c r="AJ103" s="7" t="s">
        <v>71</v>
      </c>
      <c r="AK103" s="7" t="s">
        <v>72</v>
      </c>
      <c r="AL103" s="7" t="s">
        <v>73</v>
      </c>
      <c r="AM103" s="7" t="s">
        <v>74</v>
      </c>
      <c r="AN103" s="52"/>
      <c r="AO103" s="52"/>
    </row>
    <row r="104" spans="2:41" s="44" customFormat="1" ht="16" outlineLevel="1" x14ac:dyDescent="0.2">
      <c r="B104" s="45" t="str">
        <f>'Wzorzec kategorii'!B60</f>
        <v>Paliwo do auta</v>
      </c>
      <c r="C104" s="79">
        <v>0</v>
      </c>
      <c r="D104" s="80">
        <f>SUM(Tabela1942176[#This Row])</f>
        <v>0</v>
      </c>
      <c r="E104" s="80">
        <f t="shared" ref="E104:E113" si="9">C104-D104</f>
        <v>0</v>
      </c>
      <c r="F104" s="48" t="str">
        <f t="shared" ref="F104:F113" si="10">IFERROR(D104/C104,"")</f>
        <v/>
      </c>
      <c r="G104" s="54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52"/>
      <c r="AO104" s="52"/>
    </row>
    <row r="105" spans="2:41" s="44" customFormat="1" ht="16" outlineLevel="1" x14ac:dyDescent="0.2">
      <c r="B105" s="45" t="str">
        <f>'Wzorzec kategorii'!B61</f>
        <v>Przeglądy i naprawy auta</v>
      </c>
      <c r="C105" s="79">
        <v>0</v>
      </c>
      <c r="D105" s="80">
        <f>SUM(Tabela1942176[#This Row])</f>
        <v>0</v>
      </c>
      <c r="E105" s="80">
        <f t="shared" si="9"/>
        <v>0</v>
      </c>
      <c r="F105" s="48" t="str">
        <f t="shared" si="10"/>
        <v/>
      </c>
      <c r="G105" s="54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52"/>
      <c r="AO105" s="52"/>
    </row>
    <row r="106" spans="2:41" s="44" customFormat="1" ht="32" outlineLevel="1" x14ac:dyDescent="0.2">
      <c r="B106" s="45" t="str">
        <f>'Wzorzec kategorii'!B62</f>
        <v>Wyposażenie dodatkowe (opony)</v>
      </c>
      <c r="C106" s="79">
        <v>0</v>
      </c>
      <c r="D106" s="80">
        <f>SUM(Tabela1942176[#This Row])</f>
        <v>0</v>
      </c>
      <c r="E106" s="80">
        <f t="shared" si="9"/>
        <v>0</v>
      </c>
      <c r="F106" s="48" t="str">
        <f t="shared" si="10"/>
        <v/>
      </c>
      <c r="G106" s="54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52"/>
      <c r="AO106" s="52"/>
    </row>
    <row r="107" spans="2:41" s="44" customFormat="1" ht="16" outlineLevel="1" x14ac:dyDescent="0.2">
      <c r="B107" s="45" t="str">
        <f>'Wzorzec kategorii'!B63</f>
        <v>Ubezpieczenie auta</v>
      </c>
      <c r="C107" s="79">
        <v>0</v>
      </c>
      <c r="D107" s="80">
        <f>SUM(Tabela1942176[#This Row])</f>
        <v>0</v>
      </c>
      <c r="E107" s="80">
        <f t="shared" si="9"/>
        <v>0</v>
      </c>
      <c r="F107" s="48" t="str">
        <f t="shared" si="10"/>
        <v/>
      </c>
      <c r="G107" s="54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52"/>
      <c r="AO107" s="52"/>
    </row>
    <row r="108" spans="2:41" s="44" customFormat="1" ht="16" outlineLevel="1" x14ac:dyDescent="0.2">
      <c r="B108" s="45" t="str">
        <f>'Wzorzec kategorii'!B64</f>
        <v>Bilet komunikacji miejskiej</v>
      </c>
      <c r="C108" s="79">
        <v>0</v>
      </c>
      <c r="D108" s="80">
        <f>SUM(Tabela1942176[#This Row])</f>
        <v>0</v>
      </c>
      <c r="E108" s="80">
        <f t="shared" si="9"/>
        <v>0</v>
      </c>
      <c r="F108" s="48" t="str">
        <f t="shared" si="10"/>
        <v/>
      </c>
      <c r="G108" s="54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52"/>
      <c r="AO108" s="52"/>
    </row>
    <row r="109" spans="2:41" s="44" customFormat="1" ht="16" outlineLevel="1" x14ac:dyDescent="0.2">
      <c r="B109" s="45" t="str">
        <f>'Wzorzec kategorii'!B65</f>
        <v>Bilet PKP, PKS</v>
      </c>
      <c r="C109" s="79">
        <v>0</v>
      </c>
      <c r="D109" s="80">
        <f>SUM(Tabela1942176[#This Row])</f>
        <v>0</v>
      </c>
      <c r="E109" s="80">
        <f t="shared" si="9"/>
        <v>0</v>
      </c>
      <c r="F109" s="48" t="str">
        <f t="shared" si="10"/>
        <v/>
      </c>
      <c r="G109" s="54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52"/>
      <c r="AO109" s="52"/>
    </row>
    <row r="110" spans="2:41" s="44" customFormat="1" ht="16" outlineLevel="1" x14ac:dyDescent="0.2">
      <c r="B110" s="45" t="str">
        <f>'Wzorzec kategorii'!B66</f>
        <v>Taxi</v>
      </c>
      <c r="C110" s="79">
        <v>0</v>
      </c>
      <c r="D110" s="80">
        <f>SUM(Tabela1942176[#This Row])</f>
        <v>0</v>
      </c>
      <c r="E110" s="80">
        <f t="shared" si="9"/>
        <v>0</v>
      </c>
      <c r="F110" s="48" t="str">
        <f t="shared" si="10"/>
        <v/>
      </c>
      <c r="G110" s="54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52"/>
      <c r="AO110" s="52"/>
    </row>
    <row r="111" spans="2:41" s="44" customFormat="1" ht="16" outlineLevel="1" x14ac:dyDescent="0.2">
      <c r="B111" s="45" t="str">
        <f>'Wzorzec kategorii'!B67</f>
        <v>Inne</v>
      </c>
      <c r="C111" s="79">
        <v>0</v>
      </c>
      <c r="D111" s="80">
        <f>SUM(Tabela1942176[#This Row])</f>
        <v>0</v>
      </c>
      <c r="E111" s="80">
        <f t="shared" si="9"/>
        <v>0</v>
      </c>
      <c r="F111" s="48" t="str">
        <f t="shared" si="10"/>
        <v/>
      </c>
      <c r="G111" s="54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52"/>
      <c r="AO111" s="52"/>
    </row>
    <row r="112" spans="2:41" s="44" customFormat="1" ht="16" outlineLevel="1" x14ac:dyDescent="0.2">
      <c r="B112" s="45" t="str">
        <f>'Wzorzec kategorii'!B68</f>
        <v>.</v>
      </c>
      <c r="C112" s="79">
        <v>0</v>
      </c>
      <c r="D112" s="80">
        <f>SUM(Tabela1942176[#This Row])</f>
        <v>0</v>
      </c>
      <c r="E112" s="80">
        <f t="shared" si="9"/>
        <v>0</v>
      </c>
      <c r="F112" s="50" t="str">
        <f t="shared" si="10"/>
        <v/>
      </c>
      <c r="G112" s="5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52"/>
      <c r="AO112" s="52"/>
    </row>
    <row r="113" spans="2:41" s="44" customFormat="1" ht="16" outlineLevel="1" x14ac:dyDescent="0.2">
      <c r="B113" s="45" t="str">
        <f>'Wzorzec kategorii'!B69</f>
        <v>.</v>
      </c>
      <c r="C113" s="79">
        <v>0</v>
      </c>
      <c r="D113" s="80">
        <f>SUM(Tabela1942176[#This Row])</f>
        <v>0</v>
      </c>
      <c r="E113" s="80">
        <f t="shared" si="9"/>
        <v>0</v>
      </c>
      <c r="F113" s="50" t="str">
        <f t="shared" si="10"/>
        <v/>
      </c>
      <c r="G113" s="5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52"/>
      <c r="AO113" s="52"/>
    </row>
    <row r="114" spans="2:41" s="44" customFormat="1" outlineLevel="1" x14ac:dyDescent="0.2">
      <c r="B114" s="56" t="s">
        <v>30</v>
      </c>
      <c r="C114" s="75"/>
      <c r="D114" s="75"/>
      <c r="E114" s="75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 s="44" customFormat="1" x14ac:dyDescent="0.2">
      <c r="B115" s="41" t="str">
        <f>'Wzorzec kategorii'!B71</f>
        <v>Telekomunikacja</v>
      </c>
      <c r="C115" s="77">
        <f>SUM(Tabela832166[[#All],[Kolumna2]])</f>
        <v>0</v>
      </c>
      <c r="D115" s="78">
        <f>SUM(Tabela832166[[#All],[Kolumna3]])</f>
        <v>0</v>
      </c>
      <c r="E115" s="77">
        <f>C115-D115</f>
        <v>0</v>
      </c>
      <c r="F115" s="43" t="str">
        <f t="shared" ref="F115:F125" si="11">IFERROR(D115/C115,"")</f>
        <v/>
      </c>
      <c r="G115" s="42"/>
      <c r="I115" s="7" t="s">
        <v>44</v>
      </c>
      <c r="J115" s="7" t="s">
        <v>45</v>
      </c>
      <c r="K115" s="7" t="s">
        <v>46</v>
      </c>
      <c r="L115" s="7" t="s">
        <v>47</v>
      </c>
      <c r="M115" s="7" t="s">
        <v>48</v>
      </c>
      <c r="N115" s="7" t="s">
        <v>49</v>
      </c>
      <c r="O115" s="7" t="s">
        <v>50</v>
      </c>
      <c r="P115" s="7" t="s">
        <v>51</v>
      </c>
      <c r="Q115" s="7" t="s">
        <v>52</v>
      </c>
      <c r="R115" s="7" t="s">
        <v>53</v>
      </c>
      <c r="S115" s="7" t="s">
        <v>54</v>
      </c>
      <c r="T115" s="7" t="s">
        <v>55</v>
      </c>
      <c r="U115" s="7" t="s">
        <v>56</v>
      </c>
      <c r="V115" s="7" t="s">
        <v>57</v>
      </c>
      <c r="W115" s="7" t="s">
        <v>58</v>
      </c>
      <c r="X115" s="7" t="s">
        <v>59</v>
      </c>
      <c r="Y115" s="7" t="s">
        <v>60</v>
      </c>
      <c r="Z115" s="7" t="s">
        <v>61</v>
      </c>
      <c r="AA115" s="7" t="s">
        <v>62</v>
      </c>
      <c r="AB115" s="7" t="s">
        <v>63</v>
      </c>
      <c r="AC115" s="7" t="s">
        <v>64</v>
      </c>
      <c r="AD115" s="7" t="s">
        <v>65</v>
      </c>
      <c r="AE115" s="7" t="s">
        <v>66</v>
      </c>
      <c r="AF115" s="7" t="s">
        <v>67</v>
      </c>
      <c r="AG115" s="7" t="s">
        <v>68</v>
      </c>
      <c r="AH115" s="7" t="s">
        <v>69</v>
      </c>
      <c r="AI115" s="7" t="s">
        <v>70</v>
      </c>
      <c r="AJ115" s="7" t="s">
        <v>71</v>
      </c>
      <c r="AK115" s="7" t="s">
        <v>72</v>
      </c>
      <c r="AL115" s="7" t="s">
        <v>73</v>
      </c>
      <c r="AM115" s="7" t="s">
        <v>74</v>
      </c>
      <c r="AN115" s="52"/>
      <c r="AO115" s="52"/>
    </row>
    <row r="116" spans="2:41" s="44" customFormat="1" ht="16" outlineLevel="1" x14ac:dyDescent="0.2">
      <c r="B116" s="45" t="str">
        <f>'Wzorzec kategorii'!B72</f>
        <v>Telefon 1</v>
      </c>
      <c r="C116" s="79">
        <v>0</v>
      </c>
      <c r="D116" s="80">
        <f>SUM(Tabela192143177[#This Row])</f>
        <v>0</v>
      </c>
      <c r="E116" s="80">
        <f t="shared" ref="E116:E125" si="12">C116-D116</f>
        <v>0</v>
      </c>
      <c r="F116" s="48" t="str">
        <f t="shared" si="11"/>
        <v/>
      </c>
      <c r="G116" s="54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52"/>
      <c r="AO116" s="52"/>
    </row>
    <row r="117" spans="2:41" s="44" customFormat="1" ht="16" outlineLevel="1" x14ac:dyDescent="0.2">
      <c r="B117" s="45" t="str">
        <f>'Wzorzec kategorii'!B73</f>
        <v>Telefon 2</v>
      </c>
      <c r="C117" s="79">
        <v>0</v>
      </c>
      <c r="D117" s="80">
        <f>SUM(Tabela192143177[#This Row])</f>
        <v>0</v>
      </c>
      <c r="E117" s="80">
        <f t="shared" si="12"/>
        <v>0</v>
      </c>
      <c r="F117" s="48" t="str">
        <f t="shared" si="11"/>
        <v/>
      </c>
      <c r="G117" s="54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52"/>
      <c r="AO117" s="52"/>
    </row>
    <row r="118" spans="2:41" s="44" customFormat="1" ht="16" outlineLevel="1" x14ac:dyDescent="0.2">
      <c r="B118" s="45" t="str">
        <f>'Wzorzec kategorii'!B74</f>
        <v>TV</v>
      </c>
      <c r="C118" s="79">
        <v>0</v>
      </c>
      <c r="D118" s="80">
        <f>SUM(Tabela192143177[#This Row])</f>
        <v>0</v>
      </c>
      <c r="E118" s="80">
        <f t="shared" si="12"/>
        <v>0</v>
      </c>
      <c r="F118" s="48" t="str">
        <f t="shared" si="11"/>
        <v/>
      </c>
      <c r="G118" s="54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52"/>
      <c r="AO118" s="52"/>
    </row>
    <row r="119" spans="2:41" s="44" customFormat="1" ht="16" outlineLevel="1" x14ac:dyDescent="0.2">
      <c r="B119" s="45" t="str">
        <f>'Wzorzec kategorii'!B75</f>
        <v>Internet</v>
      </c>
      <c r="C119" s="79">
        <v>0</v>
      </c>
      <c r="D119" s="80">
        <f>SUM(Tabela192143177[#This Row])</f>
        <v>0</v>
      </c>
      <c r="E119" s="80">
        <f t="shared" si="12"/>
        <v>0</v>
      </c>
      <c r="F119" s="48" t="str">
        <f t="shared" si="11"/>
        <v/>
      </c>
      <c r="G119" s="54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52"/>
      <c r="AO119" s="52"/>
    </row>
    <row r="120" spans="2:41" s="44" customFormat="1" ht="16" outlineLevel="1" x14ac:dyDescent="0.2">
      <c r="B120" s="45" t="str">
        <f>'Wzorzec kategorii'!B76</f>
        <v>Inne</v>
      </c>
      <c r="C120" s="79">
        <v>0</v>
      </c>
      <c r="D120" s="80">
        <f>SUM(Tabela192143177[#This Row])</f>
        <v>0</v>
      </c>
      <c r="E120" s="80">
        <f t="shared" si="12"/>
        <v>0</v>
      </c>
      <c r="F120" s="48" t="str">
        <f t="shared" si="11"/>
        <v/>
      </c>
      <c r="G120" s="54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52"/>
      <c r="AO120" s="52"/>
    </row>
    <row r="121" spans="2:41" s="44" customFormat="1" ht="16" outlineLevel="1" x14ac:dyDescent="0.2">
      <c r="B121" s="45" t="str">
        <f>'Wzorzec kategorii'!B77</f>
        <v>.</v>
      </c>
      <c r="C121" s="79">
        <v>0</v>
      </c>
      <c r="D121" s="80">
        <f>SUM(Tabela192143177[#This Row])</f>
        <v>0</v>
      </c>
      <c r="E121" s="80">
        <f t="shared" si="12"/>
        <v>0</v>
      </c>
      <c r="F121" s="50" t="str">
        <f t="shared" si="11"/>
        <v/>
      </c>
      <c r="G121" s="5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52"/>
      <c r="AO121" s="52"/>
    </row>
    <row r="122" spans="2:41" s="44" customFormat="1" ht="16" outlineLevel="1" x14ac:dyDescent="0.2">
      <c r="B122" s="45" t="str">
        <f>'Wzorzec kategorii'!B78</f>
        <v>.</v>
      </c>
      <c r="C122" s="79">
        <v>0</v>
      </c>
      <c r="D122" s="80">
        <f>SUM(Tabela192143177[#This Row])</f>
        <v>0</v>
      </c>
      <c r="E122" s="80">
        <f t="shared" si="12"/>
        <v>0</v>
      </c>
      <c r="F122" s="50" t="str">
        <f t="shared" si="11"/>
        <v/>
      </c>
      <c r="G122" s="5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52"/>
      <c r="AO122" s="52"/>
    </row>
    <row r="123" spans="2:41" s="44" customFormat="1" ht="16" outlineLevel="1" x14ac:dyDescent="0.2">
      <c r="B123" s="45" t="str">
        <f>'Wzorzec kategorii'!B79</f>
        <v>.</v>
      </c>
      <c r="C123" s="79">
        <v>0</v>
      </c>
      <c r="D123" s="80">
        <f>SUM(Tabela192143177[#This Row])</f>
        <v>0</v>
      </c>
      <c r="E123" s="80">
        <f t="shared" si="12"/>
        <v>0</v>
      </c>
      <c r="F123" s="50" t="str">
        <f t="shared" si="11"/>
        <v/>
      </c>
      <c r="G123" s="5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52"/>
      <c r="AO123" s="52"/>
    </row>
    <row r="124" spans="2:41" s="44" customFormat="1" ht="16" outlineLevel="1" x14ac:dyDescent="0.2">
      <c r="B124" s="45" t="str">
        <f>'Wzorzec kategorii'!B80</f>
        <v>.</v>
      </c>
      <c r="C124" s="79">
        <v>0</v>
      </c>
      <c r="D124" s="80">
        <f>SUM(Tabela192143177[#This Row])</f>
        <v>0</v>
      </c>
      <c r="E124" s="80">
        <f t="shared" si="12"/>
        <v>0</v>
      </c>
      <c r="F124" s="50" t="str">
        <f t="shared" si="11"/>
        <v/>
      </c>
      <c r="G124" s="5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52"/>
      <c r="AO124" s="52"/>
    </row>
    <row r="125" spans="2:41" s="44" customFormat="1" ht="16" outlineLevel="1" x14ac:dyDescent="0.2">
      <c r="B125" s="45" t="str">
        <f>'Wzorzec kategorii'!B81</f>
        <v>.</v>
      </c>
      <c r="C125" s="79">
        <v>0</v>
      </c>
      <c r="D125" s="80">
        <f>SUM(Tabela192143177[#This Row])</f>
        <v>0</v>
      </c>
      <c r="E125" s="80">
        <f t="shared" si="12"/>
        <v>0</v>
      </c>
      <c r="F125" s="50" t="str">
        <f t="shared" si="11"/>
        <v/>
      </c>
      <c r="G125" s="5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52"/>
      <c r="AO125" s="52"/>
    </row>
    <row r="126" spans="2:41" s="44" customFormat="1" outlineLevel="1" x14ac:dyDescent="0.2">
      <c r="C126" s="75"/>
      <c r="D126" s="75"/>
      <c r="E126" s="75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 s="44" customFormat="1" x14ac:dyDescent="0.2">
      <c r="B127" s="41" t="str">
        <f>'Wzorzec kategorii'!B83</f>
        <v>Opieka zdrowotna</v>
      </c>
      <c r="C127" s="77">
        <f>SUM(Tabela933167[[#All],[Kolumna2]])</f>
        <v>0</v>
      </c>
      <c r="D127" s="78">
        <f>SUM(Tabela933167[[#All],[Kolumna3]])</f>
        <v>0</v>
      </c>
      <c r="E127" s="77">
        <f>C127-D127</f>
        <v>0</v>
      </c>
      <c r="F127" s="43" t="str">
        <f>IFERROR(D127/C127,"")</f>
        <v/>
      </c>
      <c r="G127" s="42"/>
      <c r="I127" s="7" t="s">
        <v>44</v>
      </c>
      <c r="J127" s="7" t="s">
        <v>45</v>
      </c>
      <c r="K127" s="7" t="s">
        <v>46</v>
      </c>
      <c r="L127" s="7" t="s">
        <v>47</v>
      </c>
      <c r="M127" s="7" t="s">
        <v>48</v>
      </c>
      <c r="N127" s="7" t="s">
        <v>49</v>
      </c>
      <c r="O127" s="7" t="s">
        <v>50</v>
      </c>
      <c r="P127" s="7" t="s">
        <v>51</v>
      </c>
      <c r="Q127" s="7" t="s">
        <v>52</v>
      </c>
      <c r="R127" s="7" t="s">
        <v>53</v>
      </c>
      <c r="S127" s="7" t="s">
        <v>54</v>
      </c>
      <c r="T127" s="7" t="s">
        <v>55</v>
      </c>
      <c r="U127" s="7" t="s">
        <v>56</v>
      </c>
      <c r="V127" s="7" t="s">
        <v>57</v>
      </c>
      <c r="W127" s="7" t="s">
        <v>58</v>
      </c>
      <c r="X127" s="7" t="s">
        <v>59</v>
      </c>
      <c r="Y127" s="7" t="s">
        <v>60</v>
      </c>
      <c r="Z127" s="7" t="s">
        <v>61</v>
      </c>
      <c r="AA127" s="7" t="s">
        <v>62</v>
      </c>
      <c r="AB127" s="7" t="s">
        <v>63</v>
      </c>
      <c r="AC127" s="7" t="s">
        <v>64</v>
      </c>
      <c r="AD127" s="7" t="s">
        <v>65</v>
      </c>
      <c r="AE127" s="7" t="s">
        <v>66</v>
      </c>
      <c r="AF127" s="7" t="s">
        <v>67</v>
      </c>
      <c r="AG127" s="7" t="s">
        <v>68</v>
      </c>
      <c r="AH127" s="7" t="s">
        <v>69</v>
      </c>
      <c r="AI127" s="7" t="s">
        <v>70</v>
      </c>
      <c r="AJ127" s="7" t="s">
        <v>71</v>
      </c>
      <c r="AK127" s="7" t="s">
        <v>72</v>
      </c>
      <c r="AL127" s="7" t="s">
        <v>73</v>
      </c>
      <c r="AM127" s="7" t="s">
        <v>74</v>
      </c>
      <c r="AN127" s="52"/>
      <c r="AO127" s="52"/>
    </row>
    <row r="128" spans="2:41" s="44" customFormat="1" ht="16" outlineLevel="1" x14ac:dyDescent="0.2">
      <c r="B128" s="45" t="str">
        <f>'Wzorzec kategorii'!B84</f>
        <v>Lekarz</v>
      </c>
      <c r="C128" s="79">
        <v>0</v>
      </c>
      <c r="D128" s="80">
        <f>SUM(Tabela19212547181[#This Row])</f>
        <v>0</v>
      </c>
      <c r="E128" s="80">
        <f t="shared" ref="E128:E137" si="13">C128-D128</f>
        <v>0</v>
      </c>
      <c r="F128" s="48" t="str">
        <f>IFERROR(D128/C128,"")</f>
        <v/>
      </c>
      <c r="G128" s="54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52"/>
      <c r="AO128" s="52"/>
    </row>
    <row r="129" spans="2:41" s="44" customFormat="1" ht="16" outlineLevel="1" x14ac:dyDescent="0.2">
      <c r="B129" s="45" t="str">
        <f>'Wzorzec kategorii'!B85</f>
        <v>Badania</v>
      </c>
      <c r="C129" s="79">
        <v>0</v>
      </c>
      <c r="D129" s="80">
        <f>SUM(Tabela19212547181[#This Row])</f>
        <v>0</v>
      </c>
      <c r="E129" s="80">
        <f t="shared" si="13"/>
        <v>0</v>
      </c>
      <c r="F129" s="48" t="str">
        <f>IFERROR(D129/C129,"")</f>
        <v/>
      </c>
      <c r="G129" s="54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52"/>
      <c r="AO129" s="52"/>
    </row>
    <row r="130" spans="2:41" s="44" customFormat="1" ht="16" outlineLevel="1" x14ac:dyDescent="0.2">
      <c r="B130" s="45" t="str">
        <f>'Wzorzec kategorii'!B86</f>
        <v>Lekarstwa</v>
      </c>
      <c r="C130" s="79">
        <v>0</v>
      </c>
      <c r="D130" s="80">
        <f>SUM(Tabela19212547181[#This Row])</f>
        <v>0</v>
      </c>
      <c r="E130" s="80">
        <f t="shared" si="13"/>
        <v>0</v>
      </c>
      <c r="F130" s="48" t="str">
        <f>IFERROR(D130/C130,"")</f>
        <v/>
      </c>
      <c r="G130" s="54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52"/>
      <c r="AO130" s="52"/>
    </row>
    <row r="131" spans="2:41" s="44" customFormat="1" ht="16" outlineLevel="1" x14ac:dyDescent="0.2">
      <c r="B131" s="45" t="str">
        <f>'Wzorzec kategorii'!B87</f>
        <v>Inne</v>
      </c>
      <c r="C131" s="79">
        <v>0</v>
      </c>
      <c r="D131" s="80">
        <f>SUM(Tabela19212547181[#This Row])</f>
        <v>0</v>
      </c>
      <c r="E131" s="80">
        <f t="shared" si="13"/>
        <v>0</v>
      </c>
      <c r="F131" s="48" t="str">
        <f>IFERROR(D131/C131,"")</f>
        <v/>
      </c>
      <c r="G131" s="54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52"/>
      <c r="AO131" s="52"/>
    </row>
    <row r="132" spans="2:41" s="44" customFormat="1" ht="16" outlineLevel="1" x14ac:dyDescent="0.2">
      <c r="B132" s="58" t="str">
        <f>'Wzorzec kategorii'!B88</f>
        <v>.</v>
      </c>
      <c r="C132" s="79">
        <v>0</v>
      </c>
      <c r="D132" s="80">
        <f>SUM(Tabela19212547181[#This Row])</f>
        <v>0</v>
      </c>
      <c r="E132" s="80">
        <f t="shared" si="13"/>
        <v>0</v>
      </c>
      <c r="F132" s="50" t="str">
        <f t="shared" ref="F132:F137" si="14">IFERROR(D132/C132,"")</f>
        <v/>
      </c>
      <c r="G132" s="5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52"/>
      <c r="AO132" s="52"/>
    </row>
    <row r="133" spans="2:41" s="44" customFormat="1" ht="16" outlineLevel="1" x14ac:dyDescent="0.2">
      <c r="B133" s="58" t="str">
        <f>'Wzorzec kategorii'!B89</f>
        <v>.</v>
      </c>
      <c r="C133" s="79">
        <v>0</v>
      </c>
      <c r="D133" s="80">
        <f>SUM(Tabela19212547181[#This Row])</f>
        <v>0</v>
      </c>
      <c r="E133" s="80">
        <f t="shared" si="13"/>
        <v>0</v>
      </c>
      <c r="F133" s="50" t="str">
        <f t="shared" si="14"/>
        <v/>
      </c>
      <c r="G133" s="5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52"/>
      <c r="AO133" s="52"/>
    </row>
    <row r="134" spans="2:41" s="44" customFormat="1" ht="16" outlineLevel="1" x14ac:dyDescent="0.2">
      <c r="B134" s="58" t="str">
        <f>'Wzorzec kategorii'!B90</f>
        <v>.</v>
      </c>
      <c r="C134" s="79">
        <v>0</v>
      </c>
      <c r="D134" s="80">
        <f>SUM(Tabela19212547181[#This Row])</f>
        <v>0</v>
      </c>
      <c r="E134" s="80">
        <f t="shared" si="13"/>
        <v>0</v>
      </c>
      <c r="F134" s="50" t="str">
        <f t="shared" si="14"/>
        <v/>
      </c>
      <c r="G134" s="5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52"/>
      <c r="AO134" s="52"/>
    </row>
    <row r="135" spans="2:41" s="44" customFormat="1" ht="16" outlineLevel="1" x14ac:dyDescent="0.2">
      <c r="B135" s="58" t="str">
        <f>'Wzorzec kategorii'!B91</f>
        <v>.</v>
      </c>
      <c r="C135" s="79">
        <v>0</v>
      </c>
      <c r="D135" s="80">
        <f>SUM(Tabela19212547181[#This Row])</f>
        <v>0</v>
      </c>
      <c r="E135" s="80">
        <f t="shared" si="13"/>
        <v>0</v>
      </c>
      <c r="F135" s="50" t="str">
        <f t="shared" si="14"/>
        <v/>
      </c>
      <c r="G135" s="5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52"/>
      <c r="AO135" s="52"/>
    </row>
    <row r="136" spans="2:41" s="44" customFormat="1" ht="16" outlineLevel="1" x14ac:dyDescent="0.2">
      <c r="B136" s="58" t="str">
        <f>'Wzorzec kategorii'!B92</f>
        <v>.</v>
      </c>
      <c r="C136" s="79">
        <v>0</v>
      </c>
      <c r="D136" s="80">
        <f>SUM(Tabela19212547181[#This Row])</f>
        <v>0</v>
      </c>
      <c r="E136" s="80">
        <f t="shared" si="13"/>
        <v>0</v>
      </c>
      <c r="F136" s="50" t="str">
        <f t="shared" si="14"/>
        <v/>
      </c>
      <c r="G136" s="5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52"/>
      <c r="AO136" s="52"/>
    </row>
    <row r="137" spans="2:41" s="44" customFormat="1" ht="16" outlineLevel="1" x14ac:dyDescent="0.2">
      <c r="B137" s="58" t="str">
        <f>'Wzorzec kategorii'!B93</f>
        <v>.</v>
      </c>
      <c r="C137" s="79">
        <v>0</v>
      </c>
      <c r="D137" s="80">
        <f>SUM(Tabela19212547181[#This Row])</f>
        <v>0</v>
      </c>
      <c r="E137" s="80">
        <f t="shared" si="13"/>
        <v>0</v>
      </c>
      <c r="F137" s="50" t="str">
        <f t="shared" si="14"/>
        <v/>
      </c>
      <c r="G137" s="5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52"/>
      <c r="AO137" s="52"/>
    </row>
    <row r="138" spans="2:41" s="44" customFormat="1" outlineLevel="1" x14ac:dyDescent="0.2">
      <c r="B138" s="59"/>
      <c r="C138" s="75"/>
      <c r="D138" s="75"/>
      <c r="E138" s="75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 s="44" customFormat="1" x14ac:dyDescent="0.2">
      <c r="B139" s="41" t="str">
        <f>'Wzorzec kategorii'!B95</f>
        <v>Ubranie</v>
      </c>
      <c r="C139" s="77">
        <f>SUM(Tabela1034168[[#All],[Kolumna2]])</f>
        <v>0</v>
      </c>
      <c r="D139" s="78">
        <f>SUM(Tabela1034168[[#All],[Kolumna3]])</f>
        <v>0</v>
      </c>
      <c r="E139" s="77">
        <f>C139-D139</f>
        <v>0</v>
      </c>
      <c r="F139" s="43" t="str">
        <f t="shared" ref="F139:F149" si="15">IFERROR(D139/C139,"")</f>
        <v/>
      </c>
      <c r="G139" s="42"/>
      <c r="I139" s="7" t="s">
        <v>44</v>
      </c>
      <c r="J139" s="7" t="s">
        <v>45</v>
      </c>
      <c r="K139" s="7" t="s">
        <v>46</v>
      </c>
      <c r="L139" s="7" t="s">
        <v>47</v>
      </c>
      <c r="M139" s="7" t="s">
        <v>48</v>
      </c>
      <c r="N139" s="7" t="s">
        <v>49</v>
      </c>
      <c r="O139" s="7" t="s">
        <v>50</v>
      </c>
      <c r="P139" s="7" t="s">
        <v>51</v>
      </c>
      <c r="Q139" s="7" t="s">
        <v>52</v>
      </c>
      <c r="R139" s="7" t="s">
        <v>53</v>
      </c>
      <c r="S139" s="7" t="s">
        <v>54</v>
      </c>
      <c r="T139" s="7" t="s">
        <v>55</v>
      </c>
      <c r="U139" s="7" t="s">
        <v>56</v>
      </c>
      <c r="V139" s="7" t="s">
        <v>57</v>
      </c>
      <c r="W139" s="7" t="s">
        <v>58</v>
      </c>
      <c r="X139" s="7" t="s">
        <v>59</v>
      </c>
      <c r="Y139" s="7" t="s">
        <v>60</v>
      </c>
      <c r="Z139" s="7" t="s">
        <v>61</v>
      </c>
      <c r="AA139" s="7" t="s">
        <v>62</v>
      </c>
      <c r="AB139" s="7" t="s">
        <v>63</v>
      </c>
      <c r="AC139" s="7" t="s">
        <v>64</v>
      </c>
      <c r="AD139" s="7" t="s">
        <v>65</v>
      </c>
      <c r="AE139" s="7" t="s">
        <v>66</v>
      </c>
      <c r="AF139" s="7" t="s">
        <v>67</v>
      </c>
      <c r="AG139" s="7" t="s">
        <v>68</v>
      </c>
      <c r="AH139" s="7" t="s">
        <v>69</v>
      </c>
      <c r="AI139" s="7" t="s">
        <v>70</v>
      </c>
      <c r="AJ139" s="7" t="s">
        <v>71</v>
      </c>
      <c r="AK139" s="7" t="s">
        <v>72</v>
      </c>
      <c r="AL139" s="7" t="s">
        <v>73</v>
      </c>
      <c r="AM139" s="7" t="s">
        <v>74</v>
      </c>
      <c r="AN139" s="52"/>
      <c r="AO139" s="52"/>
    </row>
    <row r="140" spans="2:41" s="44" customFormat="1" ht="16" outlineLevel="1" x14ac:dyDescent="0.2">
      <c r="B140" s="45" t="str">
        <f>'Wzorzec kategorii'!B96</f>
        <v>Ubranie zwykłe</v>
      </c>
      <c r="C140" s="79">
        <v>0</v>
      </c>
      <c r="D140" s="80">
        <f>SUM(Tabela19212446180[#This Row])</f>
        <v>0</v>
      </c>
      <c r="E140" s="80">
        <f t="shared" ref="E140:E149" si="16">C140-D140</f>
        <v>0</v>
      </c>
      <c r="F140" s="48" t="str">
        <f t="shared" si="15"/>
        <v/>
      </c>
      <c r="G140" s="54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52"/>
      <c r="AO140" s="52"/>
    </row>
    <row r="141" spans="2:41" s="44" customFormat="1" ht="16" outlineLevel="1" x14ac:dyDescent="0.2">
      <c r="B141" s="45" t="str">
        <f>'Wzorzec kategorii'!B97</f>
        <v>Ubranie sportowe</v>
      </c>
      <c r="C141" s="79">
        <v>0</v>
      </c>
      <c r="D141" s="80">
        <f>SUM(Tabela19212446180[#This Row])</f>
        <v>0</v>
      </c>
      <c r="E141" s="80">
        <f t="shared" si="16"/>
        <v>0</v>
      </c>
      <c r="F141" s="48" t="str">
        <f t="shared" si="15"/>
        <v/>
      </c>
      <c r="G141" s="54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52"/>
      <c r="AO141" s="52"/>
    </row>
    <row r="142" spans="2:41" s="44" customFormat="1" ht="16" outlineLevel="1" x14ac:dyDescent="0.2">
      <c r="B142" s="45" t="str">
        <f>'Wzorzec kategorii'!B98</f>
        <v>Buty</v>
      </c>
      <c r="C142" s="79">
        <v>0</v>
      </c>
      <c r="D142" s="80">
        <f>SUM(Tabela19212446180[#This Row])</f>
        <v>0</v>
      </c>
      <c r="E142" s="80">
        <f t="shared" si="16"/>
        <v>0</v>
      </c>
      <c r="F142" s="48" t="str">
        <f t="shared" si="15"/>
        <v/>
      </c>
      <c r="G142" s="54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52"/>
      <c r="AO142" s="52"/>
    </row>
    <row r="143" spans="2:41" s="44" customFormat="1" ht="16" outlineLevel="1" x14ac:dyDescent="0.2">
      <c r="B143" s="45" t="str">
        <f>'Wzorzec kategorii'!B99</f>
        <v>Dodatki</v>
      </c>
      <c r="C143" s="79">
        <v>0</v>
      </c>
      <c r="D143" s="80">
        <f>SUM(Tabela19212446180[#This Row])</f>
        <v>0</v>
      </c>
      <c r="E143" s="80">
        <f t="shared" si="16"/>
        <v>0</v>
      </c>
      <c r="F143" s="48" t="str">
        <f t="shared" si="15"/>
        <v/>
      </c>
      <c r="G143" s="54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52"/>
      <c r="AO143" s="52"/>
    </row>
    <row r="144" spans="2:41" s="44" customFormat="1" ht="16" outlineLevel="1" x14ac:dyDescent="0.2">
      <c r="B144" s="45" t="str">
        <f>'Wzorzec kategorii'!B100</f>
        <v>Inne</v>
      </c>
      <c r="C144" s="79">
        <v>0</v>
      </c>
      <c r="D144" s="80">
        <f>SUM(Tabela19212446180[#This Row])</f>
        <v>0</v>
      </c>
      <c r="E144" s="80">
        <f t="shared" si="16"/>
        <v>0</v>
      </c>
      <c r="F144" s="48" t="str">
        <f t="shared" si="15"/>
        <v/>
      </c>
      <c r="G144" s="54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52"/>
      <c r="AO144" s="52"/>
    </row>
    <row r="145" spans="2:41" s="44" customFormat="1" ht="16" outlineLevel="1" x14ac:dyDescent="0.2">
      <c r="B145" s="58" t="str">
        <f>'Wzorzec kategorii'!B101</f>
        <v>.</v>
      </c>
      <c r="C145" s="79">
        <v>0</v>
      </c>
      <c r="D145" s="80">
        <f>SUM(Tabela19212446180[#This Row])</f>
        <v>0</v>
      </c>
      <c r="E145" s="80">
        <f t="shared" si="16"/>
        <v>0</v>
      </c>
      <c r="F145" s="50" t="str">
        <f t="shared" si="15"/>
        <v/>
      </c>
      <c r="G145" s="5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52"/>
      <c r="AO145" s="52"/>
    </row>
    <row r="146" spans="2:41" s="44" customFormat="1" ht="16" outlineLevel="1" x14ac:dyDescent="0.2">
      <c r="B146" s="58" t="str">
        <f>'Wzorzec kategorii'!B102</f>
        <v>.</v>
      </c>
      <c r="C146" s="79">
        <v>0</v>
      </c>
      <c r="D146" s="80">
        <f>SUM(Tabela19212446180[#This Row])</f>
        <v>0</v>
      </c>
      <c r="E146" s="80">
        <f t="shared" si="16"/>
        <v>0</v>
      </c>
      <c r="F146" s="50" t="str">
        <f t="shared" si="15"/>
        <v/>
      </c>
      <c r="G146" s="5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52"/>
      <c r="AO146" s="52"/>
    </row>
    <row r="147" spans="2:41" s="44" customFormat="1" ht="16" outlineLevel="1" x14ac:dyDescent="0.2">
      <c r="B147" s="58" t="str">
        <f>'Wzorzec kategorii'!B103</f>
        <v>.</v>
      </c>
      <c r="C147" s="79">
        <v>0</v>
      </c>
      <c r="D147" s="80">
        <f>SUM(Tabela19212446180[#This Row])</f>
        <v>0</v>
      </c>
      <c r="E147" s="80">
        <f t="shared" si="16"/>
        <v>0</v>
      </c>
      <c r="F147" s="50" t="str">
        <f t="shared" si="15"/>
        <v/>
      </c>
      <c r="G147" s="5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52"/>
      <c r="AO147" s="52"/>
    </row>
    <row r="148" spans="2:41" s="44" customFormat="1" ht="16" outlineLevel="1" x14ac:dyDescent="0.2">
      <c r="B148" s="58" t="str">
        <f>'Wzorzec kategorii'!B104</f>
        <v>.</v>
      </c>
      <c r="C148" s="79">
        <v>0</v>
      </c>
      <c r="D148" s="80">
        <f>SUM(Tabela19212446180[#This Row])</f>
        <v>0</v>
      </c>
      <c r="E148" s="80">
        <f t="shared" si="16"/>
        <v>0</v>
      </c>
      <c r="F148" s="50" t="str">
        <f t="shared" si="15"/>
        <v/>
      </c>
      <c r="G148" s="5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52"/>
      <c r="AO148" s="52"/>
    </row>
    <row r="149" spans="2:41" s="44" customFormat="1" ht="16" outlineLevel="1" x14ac:dyDescent="0.2">
      <c r="B149" s="58" t="str">
        <f>'Wzorzec kategorii'!B105</f>
        <v>.</v>
      </c>
      <c r="C149" s="79">
        <v>0</v>
      </c>
      <c r="D149" s="80">
        <f>SUM(Tabela19212446180[#This Row])</f>
        <v>0</v>
      </c>
      <c r="E149" s="80">
        <f t="shared" si="16"/>
        <v>0</v>
      </c>
      <c r="F149" s="50" t="str">
        <f t="shared" si="15"/>
        <v/>
      </c>
      <c r="G149" s="5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52"/>
      <c r="AO149" s="52"/>
    </row>
    <row r="150" spans="2:41" s="44" customFormat="1" outlineLevel="1" x14ac:dyDescent="0.2">
      <c r="B150" s="56" t="s">
        <v>30</v>
      </c>
      <c r="C150" s="75"/>
      <c r="D150" s="75"/>
      <c r="E150" s="75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 s="44" customFormat="1" x14ac:dyDescent="0.2">
      <c r="B151" s="41" t="str">
        <f>'Wzorzec kategorii'!B107</f>
        <v>Higiena</v>
      </c>
      <c r="C151" s="77">
        <f>SUM(Tabela1135169[[#All],[Kolumna2]])</f>
        <v>0</v>
      </c>
      <c r="D151" s="78">
        <f>SUM(Tabela1135169[[#All],[Kolumna3]])</f>
        <v>0</v>
      </c>
      <c r="E151" s="77">
        <f>C151-D151</f>
        <v>0</v>
      </c>
      <c r="F151" s="43" t="str">
        <f t="shared" ref="F151:F161" si="17">IFERROR(D151/C151,"")</f>
        <v/>
      </c>
      <c r="G151" s="42"/>
      <c r="I151" s="7" t="s">
        <v>44</v>
      </c>
      <c r="J151" s="7" t="s">
        <v>45</v>
      </c>
      <c r="K151" s="7" t="s">
        <v>46</v>
      </c>
      <c r="L151" s="7" t="s">
        <v>47</v>
      </c>
      <c r="M151" s="7" t="s">
        <v>48</v>
      </c>
      <c r="N151" s="7" t="s">
        <v>49</v>
      </c>
      <c r="O151" s="7" t="s">
        <v>50</v>
      </c>
      <c r="P151" s="7" t="s">
        <v>51</v>
      </c>
      <c r="Q151" s="7" t="s">
        <v>52</v>
      </c>
      <c r="R151" s="7" t="s">
        <v>53</v>
      </c>
      <c r="S151" s="7" t="s">
        <v>54</v>
      </c>
      <c r="T151" s="7" t="s">
        <v>55</v>
      </c>
      <c r="U151" s="7" t="s">
        <v>56</v>
      </c>
      <c r="V151" s="7" t="s">
        <v>57</v>
      </c>
      <c r="W151" s="7" t="s">
        <v>58</v>
      </c>
      <c r="X151" s="7" t="s">
        <v>59</v>
      </c>
      <c r="Y151" s="7" t="s">
        <v>60</v>
      </c>
      <c r="Z151" s="7" t="s">
        <v>61</v>
      </c>
      <c r="AA151" s="7" t="s">
        <v>62</v>
      </c>
      <c r="AB151" s="7" t="s">
        <v>63</v>
      </c>
      <c r="AC151" s="7" t="s">
        <v>64</v>
      </c>
      <c r="AD151" s="7" t="s">
        <v>65</v>
      </c>
      <c r="AE151" s="7" t="s">
        <v>66</v>
      </c>
      <c r="AF151" s="7" t="s">
        <v>67</v>
      </c>
      <c r="AG151" s="7" t="s">
        <v>68</v>
      </c>
      <c r="AH151" s="7" t="s">
        <v>69</v>
      </c>
      <c r="AI151" s="7" t="s">
        <v>70</v>
      </c>
      <c r="AJ151" s="7" t="s">
        <v>71</v>
      </c>
      <c r="AK151" s="7" t="s">
        <v>72</v>
      </c>
      <c r="AL151" s="7" t="s">
        <v>73</v>
      </c>
      <c r="AM151" s="7" t="s">
        <v>74</v>
      </c>
      <c r="AN151" s="52"/>
      <c r="AO151" s="52"/>
    </row>
    <row r="152" spans="2:41" s="44" customFormat="1" ht="16" outlineLevel="1" x14ac:dyDescent="0.2">
      <c r="B152" s="45" t="str">
        <f>'Wzorzec kategorii'!B108</f>
        <v>Kosmetyki</v>
      </c>
      <c r="C152" s="79">
        <v>0</v>
      </c>
      <c r="D152" s="80">
        <f>SUM(Tabela192244178[#This Row])</f>
        <v>0</v>
      </c>
      <c r="E152" s="80">
        <f t="shared" ref="E152:E161" si="18">C152-D152</f>
        <v>0</v>
      </c>
      <c r="F152" s="48" t="str">
        <f t="shared" si="17"/>
        <v/>
      </c>
      <c r="G152" s="54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52"/>
      <c r="AO152" s="52"/>
    </row>
    <row r="153" spans="2:41" s="44" customFormat="1" ht="16" outlineLevel="1" x14ac:dyDescent="0.2">
      <c r="B153" s="45" t="str">
        <f>'Wzorzec kategorii'!B109</f>
        <v>Środki czystości (chemia)</v>
      </c>
      <c r="C153" s="79">
        <v>0</v>
      </c>
      <c r="D153" s="80">
        <f>SUM(Tabela192244178[#This Row])</f>
        <v>0</v>
      </c>
      <c r="E153" s="80">
        <f t="shared" si="18"/>
        <v>0</v>
      </c>
      <c r="F153" s="48" t="str">
        <f t="shared" si="17"/>
        <v/>
      </c>
      <c r="G153" s="54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52"/>
      <c r="AO153" s="52"/>
    </row>
    <row r="154" spans="2:41" s="44" customFormat="1" ht="16" outlineLevel="1" x14ac:dyDescent="0.2">
      <c r="B154" s="45" t="str">
        <f>'Wzorzec kategorii'!B110</f>
        <v>Fryzjer</v>
      </c>
      <c r="C154" s="79">
        <v>0</v>
      </c>
      <c r="D154" s="80">
        <f>SUM(Tabela192244178[#This Row])</f>
        <v>0</v>
      </c>
      <c r="E154" s="80">
        <f t="shared" si="18"/>
        <v>0</v>
      </c>
      <c r="F154" s="48" t="str">
        <f t="shared" si="17"/>
        <v/>
      </c>
      <c r="G154" s="54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52"/>
      <c r="AO154" s="52"/>
    </row>
    <row r="155" spans="2:41" s="44" customFormat="1" ht="16" outlineLevel="1" x14ac:dyDescent="0.2">
      <c r="B155" s="45" t="str">
        <f>'Wzorzec kategorii'!B111</f>
        <v>Kosmetyczka</v>
      </c>
      <c r="C155" s="79">
        <v>0</v>
      </c>
      <c r="D155" s="80">
        <f>SUM(Tabela192244178[#This Row])</f>
        <v>0</v>
      </c>
      <c r="E155" s="80">
        <f t="shared" si="18"/>
        <v>0</v>
      </c>
      <c r="F155" s="48" t="str">
        <f t="shared" si="17"/>
        <v/>
      </c>
      <c r="G155" s="54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52"/>
      <c r="AO155" s="52"/>
    </row>
    <row r="156" spans="2:41" s="44" customFormat="1" ht="16" outlineLevel="1" x14ac:dyDescent="0.2">
      <c r="B156" s="45" t="str">
        <f>'Wzorzec kategorii'!B112</f>
        <v>Inne</v>
      </c>
      <c r="C156" s="79">
        <v>0</v>
      </c>
      <c r="D156" s="80">
        <f>SUM(Tabela192244178[#This Row])</f>
        <v>0</v>
      </c>
      <c r="E156" s="80">
        <f t="shared" si="18"/>
        <v>0</v>
      </c>
      <c r="F156" s="48" t="str">
        <f t="shared" si="17"/>
        <v/>
      </c>
      <c r="G156" s="54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52"/>
      <c r="AO156" s="52"/>
    </row>
    <row r="157" spans="2:41" s="44" customFormat="1" ht="16" outlineLevel="1" x14ac:dyDescent="0.2">
      <c r="B157" s="45" t="str">
        <f>'Wzorzec kategorii'!B113</f>
        <v>.</v>
      </c>
      <c r="C157" s="79">
        <v>0</v>
      </c>
      <c r="D157" s="80">
        <f>SUM(Tabela192244178[#This Row])</f>
        <v>0</v>
      </c>
      <c r="E157" s="80">
        <f t="shared" si="18"/>
        <v>0</v>
      </c>
      <c r="F157" s="50" t="str">
        <f t="shared" si="17"/>
        <v/>
      </c>
      <c r="G157" s="5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52"/>
      <c r="AO157" s="52"/>
    </row>
    <row r="158" spans="2:41" s="44" customFormat="1" ht="16" outlineLevel="1" x14ac:dyDescent="0.2">
      <c r="B158" s="45" t="str">
        <f>'Wzorzec kategorii'!B114</f>
        <v>.</v>
      </c>
      <c r="C158" s="79">
        <v>0</v>
      </c>
      <c r="D158" s="80">
        <f>SUM(Tabela192244178[#This Row])</f>
        <v>0</v>
      </c>
      <c r="E158" s="80">
        <f t="shared" si="18"/>
        <v>0</v>
      </c>
      <c r="F158" s="50" t="str">
        <f t="shared" si="17"/>
        <v/>
      </c>
      <c r="G158" s="5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52"/>
      <c r="AO158" s="52"/>
    </row>
    <row r="159" spans="2:41" s="44" customFormat="1" ht="16" outlineLevel="1" x14ac:dyDescent="0.2">
      <c r="B159" s="45" t="str">
        <f>'Wzorzec kategorii'!B115</f>
        <v>.</v>
      </c>
      <c r="C159" s="79">
        <v>0</v>
      </c>
      <c r="D159" s="80">
        <f>SUM(Tabela192244178[#This Row])</f>
        <v>0</v>
      </c>
      <c r="E159" s="80">
        <f t="shared" si="18"/>
        <v>0</v>
      </c>
      <c r="F159" s="50" t="str">
        <f t="shared" si="17"/>
        <v/>
      </c>
      <c r="G159" s="5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52"/>
      <c r="AO159" s="52"/>
    </row>
    <row r="160" spans="2:41" s="44" customFormat="1" ht="16" outlineLevel="1" x14ac:dyDescent="0.2">
      <c r="B160" s="45" t="str">
        <f>'Wzorzec kategorii'!B116</f>
        <v>.</v>
      </c>
      <c r="C160" s="79">
        <v>0</v>
      </c>
      <c r="D160" s="80">
        <f>SUM(Tabela192244178[#This Row])</f>
        <v>0</v>
      </c>
      <c r="E160" s="80">
        <f t="shared" si="18"/>
        <v>0</v>
      </c>
      <c r="F160" s="50" t="str">
        <f t="shared" si="17"/>
        <v/>
      </c>
      <c r="G160" s="5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52"/>
      <c r="AO160" s="52"/>
    </row>
    <row r="161" spans="2:41" s="44" customFormat="1" ht="16" outlineLevel="1" x14ac:dyDescent="0.2">
      <c r="B161" s="45" t="str">
        <f>'Wzorzec kategorii'!B117</f>
        <v>.</v>
      </c>
      <c r="C161" s="79">
        <v>0</v>
      </c>
      <c r="D161" s="80">
        <f>SUM(Tabela192244178[#This Row])</f>
        <v>0</v>
      </c>
      <c r="E161" s="80">
        <f t="shared" si="18"/>
        <v>0</v>
      </c>
      <c r="F161" s="50" t="str">
        <f t="shared" si="17"/>
        <v/>
      </c>
      <c r="G161" s="5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52"/>
      <c r="AO161" s="52"/>
    </row>
    <row r="162" spans="2:41" s="44" customFormat="1" outlineLevel="1" x14ac:dyDescent="0.2">
      <c r="B162" s="56" t="s">
        <v>30</v>
      </c>
      <c r="C162" s="75"/>
      <c r="D162" s="75"/>
      <c r="E162" s="75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 s="44" customFormat="1" x14ac:dyDescent="0.2">
      <c r="B163" s="41" t="str">
        <f>'Wzorzec kategorii'!B119</f>
        <v>Dzieci</v>
      </c>
      <c r="C163" s="77">
        <f>SUM(Tabela1236170[[#All],[Kolumna2]])</f>
        <v>0</v>
      </c>
      <c r="D163" s="78">
        <f>SUM(Tabela1236170[[#All],[Kolumna3]])</f>
        <v>0</v>
      </c>
      <c r="E163" s="77">
        <f>C163-D163</f>
        <v>0</v>
      </c>
      <c r="F163" s="43" t="str">
        <f>IFERROR(D163/C163,"")</f>
        <v/>
      </c>
      <c r="G163" s="42"/>
      <c r="I163" s="7" t="s">
        <v>44</v>
      </c>
      <c r="J163" s="7" t="s">
        <v>45</v>
      </c>
      <c r="K163" s="7" t="s">
        <v>46</v>
      </c>
      <c r="L163" s="7" t="s">
        <v>47</v>
      </c>
      <c r="M163" s="7" t="s">
        <v>48</v>
      </c>
      <c r="N163" s="7" t="s">
        <v>49</v>
      </c>
      <c r="O163" s="7" t="s">
        <v>50</v>
      </c>
      <c r="P163" s="7" t="s">
        <v>51</v>
      </c>
      <c r="Q163" s="7" t="s">
        <v>52</v>
      </c>
      <c r="R163" s="7" t="s">
        <v>53</v>
      </c>
      <c r="S163" s="7" t="s">
        <v>54</v>
      </c>
      <c r="T163" s="7" t="s">
        <v>55</v>
      </c>
      <c r="U163" s="7" t="s">
        <v>56</v>
      </c>
      <c r="V163" s="7" t="s">
        <v>57</v>
      </c>
      <c r="W163" s="7" t="s">
        <v>58</v>
      </c>
      <c r="X163" s="7" t="s">
        <v>59</v>
      </c>
      <c r="Y163" s="7" t="s">
        <v>60</v>
      </c>
      <c r="Z163" s="7" t="s">
        <v>61</v>
      </c>
      <c r="AA163" s="7" t="s">
        <v>62</v>
      </c>
      <c r="AB163" s="7" t="s">
        <v>63</v>
      </c>
      <c r="AC163" s="7" t="s">
        <v>64</v>
      </c>
      <c r="AD163" s="7" t="s">
        <v>65</v>
      </c>
      <c r="AE163" s="7" t="s">
        <v>66</v>
      </c>
      <c r="AF163" s="7" t="s">
        <v>67</v>
      </c>
      <c r="AG163" s="7" t="s">
        <v>68</v>
      </c>
      <c r="AH163" s="7" t="s">
        <v>69</v>
      </c>
      <c r="AI163" s="7" t="s">
        <v>70</v>
      </c>
      <c r="AJ163" s="7" t="s">
        <v>71</v>
      </c>
      <c r="AK163" s="7" t="s">
        <v>72</v>
      </c>
      <c r="AL163" s="7" t="s">
        <v>73</v>
      </c>
      <c r="AM163" s="7" t="s">
        <v>74</v>
      </c>
      <c r="AN163" s="52"/>
      <c r="AO163" s="52"/>
    </row>
    <row r="164" spans="2:41" s="44" customFormat="1" ht="16" outlineLevel="1" x14ac:dyDescent="0.2">
      <c r="B164" s="45" t="str">
        <f>'Wzorzec kategorii'!B120</f>
        <v>Artykuły szkolne</v>
      </c>
      <c r="C164" s="79">
        <v>0</v>
      </c>
      <c r="D164" s="80">
        <f>SUM(Tabela2548182[#This Row])</f>
        <v>0</v>
      </c>
      <c r="E164" s="80">
        <f t="shared" ref="E164:E173" si="19">C164-D164</f>
        <v>0</v>
      </c>
      <c r="F164" s="48" t="str">
        <f t="shared" ref="F164:F173" si="20">IFERROR(D164/C164,"")</f>
        <v/>
      </c>
      <c r="G164" s="54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52"/>
      <c r="AO164" s="52"/>
    </row>
    <row r="165" spans="2:41" s="44" customFormat="1" ht="16" outlineLevel="1" x14ac:dyDescent="0.2">
      <c r="B165" s="45" t="str">
        <f>'Wzorzec kategorii'!B121</f>
        <v>Dodatkowe zajęcia</v>
      </c>
      <c r="C165" s="79">
        <v>0</v>
      </c>
      <c r="D165" s="80">
        <f>SUM(Tabela2548182[#This Row])</f>
        <v>0</v>
      </c>
      <c r="E165" s="80">
        <f t="shared" si="19"/>
        <v>0</v>
      </c>
      <c r="F165" s="48" t="str">
        <f t="shared" si="20"/>
        <v/>
      </c>
      <c r="G165" s="54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52"/>
      <c r="AO165" s="52"/>
    </row>
    <row r="166" spans="2:41" s="44" customFormat="1" ht="16" outlineLevel="1" x14ac:dyDescent="0.2">
      <c r="B166" s="45" t="str">
        <f>'Wzorzec kategorii'!B122</f>
        <v>Wpłaty na szkołę itp.</v>
      </c>
      <c r="C166" s="79">
        <v>0</v>
      </c>
      <c r="D166" s="80">
        <f>SUM(Tabela2548182[#This Row])</f>
        <v>0</v>
      </c>
      <c r="E166" s="80">
        <f t="shared" si="19"/>
        <v>0</v>
      </c>
      <c r="F166" s="48" t="str">
        <f t="shared" si="20"/>
        <v/>
      </c>
      <c r="G166" s="54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52"/>
      <c r="AO166" s="52"/>
    </row>
    <row r="167" spans="2:41" s="44" customFormat="1" ht="16" outlineLevel="1" x14ac:dyDescent="0.2">
      <c r="B167" s="45" t="str">
        <f>'Wzorzec kategorii'!B123</f>
        <v>Zabawki / gry</v>
      </c>
      <c r="C167" s="79">
        <v>0</v>
      </c>
      <c r="D167" s="80">
        <f>SUM(Tabela2548182[#This Row])</f>
        <v>0</v>
      </c>
      <c r="E167" s="80">
        <f t="shared" si="19"/>
        <v>0</v>
      </c>
      <c r="F167" s="48" t="str">
        <f t="shared" si="20"/>
        <v/>
      </c>
      <c r="G167" s="54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52"/>
      <c r="AO167" s="52"/>
    </row>
    <row r="168" spans="2:41" s="44" customFormat="1" ht="16" outlineLevel="1" x14ac:dyDescent="0.2">
      <c r="B168" s="45" t="str">
        <f>'Wzorzec kategorii'!B124</f>
        <v>Opieka nad dziećmi</v>
      </c>
      <c r="C168" s="79">
        <v>0</v>
      </c>
      <c r="D168" s="80">
        <f>SUM(Tabela2548182[#This Row])</f>
        <v>0</v>
      </c>
      <c r="E168" s="80">
        <f t="shared" si="19"/>
        <v>0</v>
      </c>
      <c r="F168" s="48" t="str">
        <f t="shared" si="20"/>
        <v/>
      </c>
      <c r="G168" s="54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52"/>
      <c r="AO168" s="52"/>
    </row>
    <row r="169" spans="2:41" s="44" customFormat="1" ht="16" outlineLevel="1" x14ac:dyDescent="0.2">
      <c r="B169" s="45" t="str">
        <f>'Wzorzec kategorii'!B125</f>
        <v>Inne</v>
      </c>
      <c r="C169" s="79">
        <v>0</v>
      </c>
      <c r="D169" s="80">
        <f>SUM(Tabela2548182[#This Row])</f>
        <v>0</v>
      </c>
      <c r="E169" s="80">
        <f t="shared" si="19"/>
        <v>0</v>
      </c>
      <c r="F169" s="48" t="str">
        <f t="shared" si="20"/>
        <v/>
      </c>
      <c r="G169" s="54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52"/>
      <c r="AO169" s="52"/>
    </row>
    <row r="170" spans="2:41" s="44" customFormat="1" ht="16" outlineLevel="1" x14ac:dyDescent="0.2">
      <c r="B170" s="45" t="str">
        <f>'Wzorzec kategorii'!B126</f>
        <v>.</v>
      </c>
      <c r="C170" s="79">
        <v>0</v>
      </c>
      <c r="D170" s="80">
        <f>SUM(Tabela2548182[#This Row])</f>
        <v>0</v>
      </c>
      <c r="E170" s="80">
        <f t="shared" si="19"/>
        <v>0</v>
      </c>
      <c r="F170" s="50" t="str">
        <f t="shared" si="20"/>
        <v/>
      </c>
      <c r="G170" s="54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52"/>
      <c r="AO170" s="52"/>
    </row>
    <row r="171" spans="2:41" s="44" customFormat="1" ht="16" outlineLevel="1" x14ac:dyDescent="0.2">
      <c r="B171" s="45" t="str">
        <f>'Wzorzec kategorii'!B127</f>
        <v>.</v>
      </c>
      <c r="C171" s="79">
        <v>0</v>
      </c>
      <c r="D171" s="80">
        <f>SUM(Tabela2548182[#This Row])</f>
        <v>0</v>
      </c>
      <c r="E171" s="80">
        <f t="shared" si="19"/>
        <v>0</v>
      </c>
      <c r="F171" s="50" t="str">
        <f t="shared" si="20"/>
        <v/>
      </c>
      <c r="G171" s="54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52"/>
      <c r="AO171" s="52"/>
    </row>
    <row r="172" spans="2:41" s="44" customFormat="1" ht="16" outlineLevel="1" x14ac:dyDescent="0.2">
      <c r="B172" s="45" t="str">
        <f>'Wzorzec kategorii'!B128</f>
        <v>.</v>
      </c>
      <c r="C172" s="79">
        <v>0</v>
      </c>
      <c r="D172" s="80">
        <f>SUM(Tabela2548182[#This Row])</f>
        <v>0</v>
      </c>
      <c r="E172" s="80">
        <f t="shared" si="19"/>
        <v>0</v>
      </c>
      <c r="F172" s="50" t="str">
        <f t="shared" si="20"/>
        <v/>
      </c>
      <c r="G172" s="54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52"/>
      <c r="AO172" s="52"/>
    </row>
    <row r="173" spans="2:41" s="44" customFormat="1" ht="16" outlineLevel="1" x14ac:dyDescent="0.2">
      <c r="B173" s="45" t="str">
        <f>'Wzorzec kategorii'!B129</f>
        <v>.</v>
      </c>
      <c r="C173" s="79">
        <v>0</v>
      </c>
      <c r="D173" s="80">
        <f>SUM(Tabela2548182[#This Row])</f>
        <v>0</v>
      </c>
      <c r="E173" s="80">
        <f t="shared" si="19"/>
        <v>0</v>
      </c>
      <c r="F173" s="50" t="str">
        <f t="shared" si="20"/>
        <v/>
      </c>
      <c r="G173" s="54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52"/>
      <c r="AO173" s="52"/>
    </row>
    <row r="174" spans="2:41" s="44" customFormat="1" outlineLevel="1" x14ac:dyDescent="0.2">
      <c r="B174" s="56" t="s">
        <v>30</v>
      </c>
      <c r="C174" s="75"/>
      <c r="D174" s="75"/>
      <c r="E174" s="75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 s="44" customFormat="1" x14ac:dyDescent="0.2">
      <c r="B175" s="41" t="str">
        <f>'Wzorzec kategorii'!B131</f>
        <v>Rozrywka</v>
      </c>
      <c r="C175" s="77">
        <f>SUM(Tabela1337171[[#All],[Kolumna2]])</f>
        <v>0</v>
      </c>
      <c r="D175" s="78">
        <f>SUM(Tabela1337171[[#All],[Kolumna3]])</f>
        <v>0</v>
      </c>
      <c r="E175" s="77">
        <f>C175-D175</f>
        <v>0</v>
      </c>
      <c r="F175" s="43" t="str">
        <f>IFERROR(D175/C175,"")</f>
        <v/>
      </c>
      <c r="G175" s="42"/>
      <c r="I175" s="7" t="s">
        <v>44</v>
      </c>
      <c r="J175" s="7" t="s">
        <v>45</v>
      </c>
      <c r="K175" s="7" t="s">
        <v>46</v>
      </c>
      <c r="L175" s="7" t="s">
        <v>47</v>
      </c>
      <c r="M175" s="7" t="s">
        <v>48</v>
      </c>
      <c r="N175" s="7" t="s">
        <v>49</v>
      </c>
      <c r="O175" s="7" t="s">
        <v>50</v>
      </c>
      <c r="P175" s="7" t="s">
        <v>51</v>
      </c>
      <c r="Q175" s="7" t="s">
        <v>52</v>
      </c>
      <c r="R175" s="7" t="s">
        <v>53</v>
      </c>
      <c r="S175" s="7" t="s">
        <v>54</v>
      </c>
      <c r="T175" s="7" t="s">
        <v>55</v>
      </c>
      <c r="U175" s="7" t="s">
        <v>56</v>
      </c>
      <c r="V175" s="7" t="s">
        <v>57</v>
      </c>
      <c r="W175" s="7" t="s">
        <v>58</v>
      </c>
      <c r="X175" s="7" t="s">
        <v>59</v>
      </c>
      <c r="Y175" s="7" t="s">
        <v>60</v>
      </c>
      <c r="Z175" s="7" t="s">
        <v>61</v>
      </c>
      <c r="AA175" s="7" t="s">
        <v>62</v>
      </c>
      <c r="AB175" s="7" t="s">
        <v>63</v>
      </c>
      <c r="AC175" s="7" t="s">
        <v>64</v>
      </c>
      <c r="AD175" s="7" t="s">
        <v>65</v>
      </c>
      <c r="AE175" s="7" t="s">
        <v>66</v>
      </c>
      <c r="AF175" s="7" t="s">
        <v>67</v>
      </c>
      <c r="AG175" s="7" t="s">
        <v>68</v>
      </c>
      <c r="AH175" s="7" t="s">
        <v>69</v>
      </c>
      <c r="AI175" s="7" t="s">
        <v>70</v>
      </c>
      <c r="AJ175" s="7" t="s">
        <v>71</v>
      </c>
      <c r="AK175" s="7" t="s">
        <v>72</v>
      </c>
      <c r="AL175" s="7" t="s">
        <v>73</v>
      </c>
      <c r="AM175" s="7" t="s">
        <v>74</v>
      </c>
      <c r="AN175" s="52"/>
      <c r="AO175" s="52"/>
    </row>
    <row r="176" spans="2:41" s="44" customFormat="1" ht="16" outlineLevel="1" x14ac:dyDescent="0.2">
      <c r="B176" s="45" t="str">
        <f>'Wzorzec kategorii'!B132</f>
        <v>Siłownia / Basen</v>
      </c>
      <c r="C176" s="79">
        <v>0</v>
      </c>
      <c r="D176" s="80">
        <f>SUM(Tabela2649183[#This Row])</f>
        <v>0</v>
      </c>
      <c r="E176" s="80">
        <f t="shared" ref="E176:E185" si="21">C176-D176</f>
        <v>0</v>
      </c>
      <c r="F176" s="48" t="str">
        <f t="shared" ref="F176:F185" si="22">IFERROR(D176/C176,"")</f>
        <v/>
      </c>
      <c r="G176" s="54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52"/>
      <c r="AO176" s="52"/>
    </row>
    <row r="177" spans="2:41" s="44" customFormat="1" ht="16" outlineLevel="1" x14ac:dyDescent="0.2">
      <c r="B177" s="45" t="str">
        <f>'Wzorzec kategorii'!B133</f>
        <v>Kino / Teatr</v>
      </c>
      <c r="C177" s="79">
        <v>0</v>
      </c>
      <c r="D177" s="80">
        <f>SUM(Tabela2649183[#This Row])</f>
        <v>0</v>
      </c>
      <c r="E177" s="80">
        <f t="shared" si="21"/>
        <v>0</v>
      </c>
      <c r="F177" s="48" t="str">
        <f t="shared" si="22"/>
        <v/>
      </c>
      <c r="G177" s="54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52"/>
      <c r="AO177" s="52"/>
    </row>
    <row r="178" spans="2:41" s="44" customFormat="1" ht="16" outlineLevel="1" x14ac:dyDescent="0.2">
      <c r="B178" s="45" t="str">
        <f>'Wzorzec kategorii'!B134</f>
        <v>Koncerty</v>
      </c>
      <c r="C178" s="79">
        <v>0</v>
      </c>
      <c r="D178" s="80">
        <f>SUM(Tabela2649183[#This Row])</f>
        <v>0</v>
      </c>
      <c r="E178" s="80">
        <f t="shared" si="21"/>
        <v>0</v>
      </c>
      <c r="F178" s="48" t="str">
        <f t="shared" si="22"/>
        <v/>
      </c>
      <c r="G178" s="54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52"/>
      <c r="AO178" s="52"/>
    </row>
    <row r="179" spans="2:41" s="44" customFormat="1" ht="16" outlineLevel="1" x14ac:dyDescent="0.2">
      <c r="B179" s="45" t="str">
        <f>'Wzorzec kategorii'!B135</f>
        <v>Czasopisma</v>
      </c>
      <c r="C179" s="79">
        <v>0</v>
      </c>
      <c r="D179" s="80">
        <f>SUM(Tabela2649183[#This Row])</f>
        <v>0</v>
      </c>
      <c r="E179" s="80">
        <f t="shared" si="21"/>
        <v>0</v>
      </c>
      <c r="F179" s="48" t="str">
        <f t="shared" si="22"/>
        <v/>
      </c>
      <c r="G179" s="54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52"/>
      <c r="AO179" s="52"/>
    </row>
    <row r="180" spans="2:41" s="44" customFormat="1" ht="16" outlineLevel="1" x14ac:dyDescent="0.2">
      <c r="B180" s="45" t="str">
        <f>'Wzorzec kategorii'!B136</f>
        <v>Książki</v>
      </c>
      <c r="C180" s="79">
        <v>0</v>
      </c>
      <c r="D180" s="80">
        <f>SUM(Tabela2649183[#This Row])</f>
        <v>0</v>
      </c>
      <c r="E180" s="80">
        <f t="shared" si="21"/>
        <v>0</v>
      </c>
      <c r="F180" s="48" t="str">
        <f t="shared" si="22"/>
        <v/>
      </c>
      <c r="G180" s="54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52"/>
      <c r="AO180" s="52"/>
    </row>
    <row r="181" spans="2:41" s="44" customFormat="1" ht="16" outlineLevel="1" x14ac:dyDescent="0.2">
      <c r="B181" s="45" t="str">
        <f>'Wzorzec kategorii'!B137</f>
        <v>Hobby</v>
      </c>
      <c r="C181" s="79">
        <v>0</v>
      </c>
      <c r="D181" s="80">
        <f>SUM(Tabela2649183[#This Row])</f>
        <v>0</v>
      </c>
      <c r="E181" s="80">
        <f t="shared" si="21"/>
        <v>0</v>
      </c>
      <c r="F181" s="48" t="str">
        <f t="shared" si="22"/>
        <v/>
      </c>
      <c r="G181" s="54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52"/>
      <c r="AO181" s="52"/>
    </row>
    <row r="182" spans="2:41" s="44" customFormat="1" ht="16" outlineLevel="1" x14ac:dyDescent="0.2">
      <c r="B182" s="45" t="str">
        <f>'Wzorzec kategorii'!B138</f>
        <v>Hotel / Turystyka</v>
      </c>
      <c r="C182" s="79">
        <v>0</v>
      </c>
      <c r="D182" s="80">
        <f>SUM(Tabela2649183[#This Row])</f>
        <v>0</v>
      </c>
      <c r="E182" s="80">
        <f t="shared" si="21"/>
        <v>0</v>
      </c>
      <c r="F182" s="48" t="str">
        <f t="shared" si="22"/>
        <v/>
      </c>
      <c r="G182" s="54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52"/>
      <c r="AO182" s="52"/>
    </row>
    <row r="183" spans="2:41" s="44" customFormat="1" ht="16" outlineLevel="1" x14ac:dyDescent="0.2">
      <c r="B183" s="45" t="str">
        <f>'Wzorzec kategorii'!B139</f>
        <v>Inne</v>
      </c>
      <c r="C183" s="79">
        <v>0</v>
      </c>
      <c r="D183" s="80">
        <f>SUM(Tabela2649183[#This Row])</f>
        <v>0</v>
      </c>
      <c r="E183" s="80">
        <f t="shared" si="21"/>
        <v>0</v>
      </c>
      <c r="F183" s="48" t="str">
        <f t="shared" si="22"/>
        <v/>
      </c>
      <c r="G183" s="54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52"/>
      <c r="AO183" s="52"/>
    </row>
    <row r="184" spans="2:41" s="44" customFormat="1" ht="16" outlineLevel="1" x14ac:dyDescent="0.2">
      <c r="B184" s="45" t="str">
        <f>'Wzorzec kategorii'!B140</f>
        <v>.</v>
      </c>
      <c r="C184" s="79">
        <v>0</v>
      </c>
      <c r="D184" s="80">
        <f>SUM(Tabela2649183[#This Row])</f>
        <v>0</v>
      </c>
      <c r="E184" s="80">
        <f t="shared" si="21"/>
        <v>0</v>
      </c>
      <c r="F184" s="50" t="str">
        <f t="shared" si="22"/>
        <v/>
      </c>
      <c r="G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52"/>
      <c r="AO184" s="52"/>
    </row>
    <row r="185" spans="2:41" s="44" customFormat="1" ht="16" outlineLevel="1" x14ac:dyDescent="0.2">
      <c r="B185" s="45" t="str">
        <f>'Wzorzec kategorii'!B141</f>
        <v>.</v>
      </c>
      <c r="C185" s="79">
        <v>0</v>
      </c>
      <c r="D185" s="80">
        <f>SUM(Tabela2649183[#This Row])</f>
        <v>0</v>
      </c>
      <c r="E185" s="80">
        <f t="shared" si="21"/>
        <v>0</v>
      </c>
      <c r="F185" s="50" t="str">
        <f t="shared" si="22"/>
        <v/>
      </c>
      <c r="G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52"/>
      <c r="AO185" s="52"/>
    </row>
    <row r="186" spans="2:41" s="44" customFormat="1" outlineLevel="1" x14ac:dyDescent="0.2">
      <c r="B186" s="56" t="s">
        <v>30</v>
      </c>
      <c r="C186" s="75"/>
      <c r="D186" s="75"/>
      <c r="E186" s="75"/>
      <c r="AN186" s="52"/>
      <c r="AO186" s="52"/>
    </row>
    <row r="187" spans="2:41" s="44" customFormat="1" x14ac:dyDescent="0.2">
      <c r="B187" s="41" t="str">
        <f>'Wzorzec kategorii'!B143</f>
        <v>Inne wydatki</v>
      </c>
      <c r="C187" s="77">
        <f>SUM(Tabela1438172[[#All],[Kolumna2]])</f>
        <v>0</v>
      </c>
      <c r="D187" s="78">
        <f>SUM(Tabela1438172[[#All],[Kolumna3]])</f>
        <v>0</v>
      </c>
      <c r="E187" s="77">
        <f>C187-D187</f>
        <v>0</v>
      </c>
      <c r="F187" s="43" t="str">
        <f>IFERROR(D187/C187,"")</f>
        <v/>
      </c>
      <c r="G187" s="42"/>
      <c r="I187" s="7" t="s">
        <v>44</v>
      </c>
      <c r="J187" s="7" t="s">
        <v>45</v>
      </c>
      <c r="K187" s="7" t="s">
        <v>46</v>
      </c>
      <c r="L187" s="7" t="s">
        <v>47</v>
      </c>
      <c r="M187" s="7" t="s">
        <v>48</v>
      </c>
      <c r="N187" s="7" t="s">
        <v>49</v>
      </c>
      <c r="O187" s="7" t="s">
        <v>50</v>
      </c>
      <c r="P187" s="7" t="s">
        <v>51</v>
      </c>
      <c r="Q187" s="7" t="s">
        <v>52</v>
      </c>
      <c r="R187" s="7" t="s">
        <v>53</v>
      </c>
      <c r="S187" s="7" t="s">
        <v>54</v>
      </c>
      <c r="T187" s="7" t="s">
        <v>55</v>
      </c>
      <c r="U187" s="7" t="s">
        <v>56</v>
      </c>
      <c r="V187" s="7" t="s">
        <v>57</v>
      </c>
      <c r="W187" s="7" t="s">
        <v>58</v>
      </c>
      <c r="X187" s="7" t="s">
        <v>59</v>
      </c>
      <c r="Y187" s="7" t="s">
        <v>60</v>
      </c>
      <c r="Z187" s="7" t="s">
        <v>61</v>
      </c>
      <c r="AA187" s="7" t="s">
        <v>62</v>
      </c>
      <c r="AB187" s="7" t="s">
        <v>63</v>
      </c>
      <c r="AC187" s="7" t="s">
        <v>64</v>
      </c>
      <c r="AD187" s="7" t="s">
        <v>65</v>
      </c>
      <c r="AE187" s="7" t="s">
        <v>66</v>
      </c>
      <c r="AF187" s="7" t="s">
        <v>67</v>
      </c>
      <c r="AG187" s="7" t="s">
        <v>68</v>
      </c>
      <c r="AH187" s="7" t="s">
        <v>69</v>
      </c>
      <c r="AI187" s="7" t="s">
        <v>70</v>
      </c>
      <c r="AJ187" s="7" t="s">
        <v>71</v>
      </c>
      <c r="AK187" s="7" t="s">
        <v>72</v>
      </c>
      <c r="AL187" s="7" t="s">
        <v>73</v>
      </c>
      <c r="AM187" s="7" t="s">
        <v>74</v>
      </c>
      <c r="AN187" s="52"/>
      <c r="AO187" s="52"/>
    </row>
    <row r="188" spans="2:41" s="44" customFormat="1" ht="16" outlineLevel="1" x14ac:dyDescent="0.2">
      <c r="B188" s="45" t="str">
        <f>'Wzorzec kategorii'!B144</f>
        <v>Dobroczynność</v>
      </c>
      <c r="C188" s="79">
        <v>0</v>
      </c>
      <c r="D188" s="80">
        <f>SUM(Tabela2750184[#This Row])</f>
        <v>0</v>
      </c>
      <c r="E188" s="80">
        <f t="shared" ref="E188:E197" si="23">C188-D188</f>
        <v>0</v>
      </c>
      <c r="F188" s="48" t="str">
        <f t="shared" ref="F188:F197" si="24">IFERROR(D188/C188,"")</f>
        <v/>
      </c>
      <c r="G188" s="54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52"/>
      <c r="AO188" s="52"/>
    </row>
    <row r="189" spans="2:41" s="44" customFormat="1" ht="16" outlineLevel="1" x14ac:dyDescent="0.2">
      <c r="B189" s="45" t="str">
        <f>'Wzorzec kategorii'!B145</f>
        <v>Prezenty</v>
      </c>
      <c r="C189" s="79">
        <v>0</v>
      </c>
      <c r="D189" s="80">
        <f>SUM(Tabela2750184[#This Row])</f>
        <v>0</v>
      </c>
      <c r="E189" s="80">
        <f t="shared" si="23"/>
        <v>0</v>
      </c>
      <c r="F189" s="48" t="str">
        <f t="shared" si="24"/>
        <v/>
      </c>
      <c r="G189" s="54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52"/>
      <c r="AO189" s="52"/>
    </row>
    <row r="190" spans="2:41" s="44" customFormat="1" ht="16" outlineLevel="1" x14ac:dyDescent="0.2">
      <c r="B190" s="45" t="str">
        <f>'Wzorzec kategorii'!B146</f>
        <v>Sprzęt RTV</v>
      </c>
      <c r="C190" s="79">
        <v>0</v>
      </c>
      <c r="D190" s="80">
        <f>SUM(Tabela2750184[#This Row])</f>
        <v>0</v>
      </c>
      <c r="E190" s="80">
        <f t="shared" si="23"/>
        <v>0</v>
      </c>
      <c r="F190" s="48" t="str">
        <f t="shared" si="24"/>
        <v/>
      </c>
      <c r="G190" s="54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52"/>
      <c r="AO190" s="52"/>
    </row>
    <row r="191" spans="2:41" s="44" customFormat="1" ht="16" outlineLevel="1" x14ac:dyDescent="0.2">
      <c r="B191" s="45" t="str">
        <f>'Wzorzec kategorii'!B147</f>
        <v>Oprogramowanie</v>
      </c>
      <c r="C191" s="79">
        <v>0</v>
      </c>
      <c r="D191" s="80">
        <f>SUM(Tabela2750184[#This Row])</f>
        <v>0</v>
      </c>
      <c r="E191" s="80">
        <f t="shared" si="23"/>
        <v>0</v>
      </c>
      <c r="F191" s="48" t="str">
        <f t="shared" si="24"/>
        <v/>
      </c>
      <c r="G191" s="54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52"/>
      <c r="AO191" s="52"/>
    </row>
    <row r="192" spans="2:41" s="44" customFormat="1" ht="16" outlineLevel="1" x14ac:dyDescent="0.2">
      <c r="B192" s="45" t="str">
        <f>'Wzorzec kategorii'!B148</f>
        <v>Edukacja / Szkolenia</v>
      </c>
      <c r="C192" s="79">
        <v>0</v>
      </c>
      <c r="D192" s="80">
        <f>SUM(Tabela2750184[#This Row])</f>
        <v>0</v>
      </c>
      <c r="E192" s="80">
        <f t="shared" si="23"/>
        <v>0</v>
      </c>
      <c r="F192" s="48" t="str">
        <f t="shared" si="24"/>
        <v/>
      </c>
      <c r="G192" s="54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52"/>
      <c r="AO192" s="52"/>
    </row>
    <row r="193" spans="2:41" s="44" customFormat="1" ht="16" outlineLevel="1" x14ac:dyDescent="0.2">
      <c r="B193" s="45" t="str">
        <f>'Wzorzec kategorii'!B149</f>
        <v>Usługi inne</v>
      </c>
      <c r="C193" s="79">
        <v>0</v>
      </c>
      <c r="D193" s="80">
        <f>SUM(Tabela2750184[#This Row])</f>
        <v>0</v>
      </c>
      <c r="E193" s="80">
        <f t="shared" si="23"/>
        <v>0</v>
      </c>
      <c r="F193" s="48" t="str">
        <f t="shared" si="24"/>
        <v/>
      </c>
      <c r="G193" s="54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52"/>
      <c r="AO193" s="52"/>
    </row>
    <row r="194" spans="2:41" s="44" customFormat="1" ht="16" outlineLevel="1" x14ac:dyDescent="0.2">
      <c r="B194" s="45" t="str">
        <f>'Wzorzec kategorii'!B150</f>
        <v>Podatki</v>
      </c>
      <c r="C194" s="79">
        <v>0</v>
      </c>
      <c r="D194" s="80">
        <f>SUM(Tabela2750184[#This Row])</f>
        <v>0</v>
      </c>
      <c r="E194" s="80">
        <f t="shared" si="23"/>
        <v>0</v>
      </c>
      <c r="F194" s="48" t="str">
        <f t="shared" si="24"/>
        <v/>
      </c>
      <c r="G194" s="54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52"/>
      <c r="AO194" s="52"/>
    </row>
    <row r="195" spans="2:41" s="44" customFormat="1" ht="16" outlineLevel="1" x14ac:dyDescent="0.2">
      <c r="B195" s="45" t="str">
        <f>'Wzorzec kategorii'!B151</f>
        <v>Inne</v>
      </c>
      <c r="C195" s="79">
        <v>0</v>
      </c>
      <c r="D195" s="80">
        <f>SUM(Tabela2750184[#This Row])</f>
        <v>0</v>
      </c>
      <c r="E195" s="80">
        <f t="shared" si="23"/>
        <v>0</v>
      </c>
      <c r="F195" s="48" t="str">
        <f t="shared" si="24"/>
        <v/>
      </c>
      <c r="G195" s="54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52"/>
      <c r="AO195" s="52"/>
    </row>
    <row r="196" spans="2:41" s="44" customFormat="1" ht="16" outlineLevel="1" x14ac:dyDescent="0.2">
      <c r="B196" s="45" t="str">
        <f>'Wzorzec kategorii'!B152</f>
        <v>.</v>
      </c>
      <c r="C196" s="79">
        <v>0</v>
      </c>
      <c r="D196" s="80">
        <f>SUM(Tabela2750184[#This Row])</f>
        <v>0</v>
      </c>
      <c r="E196" s="80">
        <f t="shared" si="23"/>
        <v>0</v>
      </c>
      <c r="F196" s="50" t="str">
        <f t="shared" si="24"/>
        <v/>
      </c>
      <c r="G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52"/>
      <c r="AO196" s="52"/>
    </row>
    <row r="197" spans="2:41" s="44" customFormat="1" ht="16" outlineLevel="1" x14ac:dyDescent="0.2">
      <c r="B197" s="45" t="str">
        <f>'Wzorzec kategorii'!B153</f>
        <v>.</v>
      </c>
      <c r="C197" s="79">
        <v>0</v>
      </c>
      <c r="D197" s="80">
        <f>SUM(Tabela2750184[#This Row])</f>
        <v>0</v>
      </c>
      <c r="E197" s="80">
        <f t="shared" si="23"/>
        <v>0</v>
      </c>
      <c r="F197" s="50" t="str">
        <f t="shared" si="24"/>
        <v/>
      </c>
      <c r="G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52"/>
      <c r="AO197" s="52"/>
    </row>
    <row r="198" spans="2:41" s="44" customFormat="1" outlineLevel="1" x14ac:dyDescent="0.2">
      <c r="B198" s="56" t="s">
        <v>30</v>
      </c>
      <c r="C198" s="75"/>
      <c r="D198" s="75"/>
      <c r="E198" s="75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 s="44" customFormat="1" x14ac:dyDescent="0.2">
      <c r="B199" s="41" t="str">
        <f>'Wzorzec kategorii'!B155</f>
        <v>Spłata długów</v>
      </c>
      <c r="C199" s="77">
        <f>SUM(Tabela1539173[[#All],[Kolumna2]])</f>
        <v>0</v>
      </c>
      <c r="D199" s="78">
        <f>SUM(Tabela1539173[[#All],[Kolumna3]])</f>
        <v>0</v>
      </c>
      <c r="E199" s="77">
        <f>C199-D199</f>
        <v>0</v>
      </c>
      <c r="F199" s="43" t="str">
        <f>IFERROR(D199/C199,"")</f>
        <v/>
      </c>
      <c r="G199" s="42"/>
      <c r="I199" s="7" t="s">
        <v>44</v>
      </c>
      <c r="J199" s="7" t="s">
        <v>45</v>
      </c>
      <c r="K199" s="7" t="s">
        <v>46</v>
      </c>
      <c r="L199" s="7" t="s">
        <v>47</v>
      </c>
      <c r="M199" s="7" t="s">
        <v>48</v>
      </c>
      <c r="N199" s="7" t="s">
        <v>49</v>
      </c>
      <c r="O199" s="7" t="s">
        <v>50</v>
      </c>
      <c r="P199" s="7" t="s">
        <v>51</v>
      </c>
      <c r="Q199" s="7" t="s">
        <v>52</v>
      </c>
      <c r="R199" s="7" t="s">
        <v>53</v>
      </c>
      <c r="S199" s="7" t="s">
        <v>54</v>
      </c>
      <c r="T199" s="7" t="s">
        <v>55</v>
      </c>
      <c r="U199" s="7" t="s">
        <v>56</v>
      </c>
      <c r="V199" s="7" t="s">
        <v>57</v>
      </c>
      <c r="W199" s="7" t="s">
        <v>58</v>
      </c>
      <c r="X199" s="7" t="s">
        <v>59</v>
      </c>
      <c r="Y199" s="7" t="s">
        <v>60</v>
      </c>
      <c r="Z199" s="7" t="s">
        <v>61</v>
      </c>
      <c r="AA199" s="7" t="s">
        <v>62</v>
      </c>
      <c r="AB199" s="7" t="s">
        <v>63</v>
      </c>
      <c r="AC199" s="7" t="s">
        <v>64</v>
      </c>
      <c r="AD199" s="7" t="s">
        <v>65</v>
      </c>
      <c r="AE199" s="7" t="s">
        <v>66</v>
      </c>
      <c r="AF199" s="7" t="s">
        <v>67</v>
      </c>
      <c r="AG199" s="7" t="s">
        <v>68</v>
      </c>
      <c r="AH199" s="7" t="s">
        <v>69</v>
      </c>
      <c r="AI199" s="7" t="s">
        <v>70</v>
      </c>
      <c r="AJ199" s="7" t="s">
        <v>71</v>
      </c>
      <c r="AK199" s="7" t="s">
        <v>72</v>
      </c>
      <c r="AL199" s="7" t="s">
        <v>73</v>
      </c>
      <c r="AM199" s="7" t="s">
        <v>74</v>
      </c>
      <c r="AN199" s="52"/>
      <c r="AO199" s="52"/>
    </row>
    <row r="200" spans="2:41" s="44" customFormat="1" ht="16" outlineLevel="1" x14ac:dyDescent="0.2">
      <c r="B200" s="45" t="str">
        <f>'Wzorzec kategorii'!B156</f>
        <v>Kredyt hipoteczny</v>
      </c>
      <c r="C200" s="79">
        <v>0</v>
      </c>
      <c r="D200" s="80">
        <f>SUM(Tabela2851185[#This Row])</f>
        <v>0</v>
      </c>
      <c r="E200" s="80">
        <f t="shared" ref="E200:E209" si="25">C200-D200</f>
        <v>0</v>
      </c>
      <c r="F200" s="48" t="str">
        <f t="shared" ref="F200:F209" si="26">IFERROR(D200/C200,"")</f>
        <v/>
      </c>
      <c r="G200" s="54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52"/>
      <c r="AO200" s="52"/>
    </row>
    <row r="201" spans="2:41" s="44" customFormat="1" ht="16" outlineLevel="1" x14ac:dyDescent="0.2">
      <c r="B201" s="45" t="str">
        <f>'Wzorzec kategorii'!B157</f>
        <v>Kredyt konsumpcyjny</v>
      </c>
      <c r="C201" s="79">
        <v>0</v>
      </c>
      <c r="D201" s="80">
        <f>SUM(Tabela2851185[#This Row])</f>
        <v>0</v>
      </c>
      <c r="E201" s="80">
        <f t="shared" si="25"/>
        <v>0</v>
      </c>
      <c r="F201" s="48" t="str">
        <f t="shared" si="26"/>
        <v/>
      </c>
      <c r="G201" s="54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52"/>
      <c r="AO201" s="52"/>
    </row>
    <row r="202" spans="2:41" s="44" customFormat="1" ht="16" outlineLevel="1" x14ac:dyDescent="0.2">
      <c r="B202" s="45" t="str">
        <f>'Wzorzec kategorii'!B158</f>
        <v>Pożyczka osobista</v>
      </c>
      <c r="C202" s="79">
        <v>0</v>
      </c>
      <c r="D202" s="80">
        <f>SUM(Tabela2851185[#This Row])</f>
        <v>0</v>
      </c>
      <c r="E202" s="80">
        <f t="shared" si="25"/>
        <v>0</v>
      </c>
      <c r="F202" s="48" t="str">
        <f t="shared" si="26"/>
        <v/>
      </c>
      <c r="G202" s="54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52"/>
      <c r="AO202" s="52"/>
    </row>
    <row r="203" spans="2:41" s="44" customFormat="1" ht="16" outlineLevel="1" x14ac:dyDescent="0.2">
      <c r="B203" s="45" t="str">
        <f>'Wzorzec kategorii'!B159</f>
        <v>Inne</v>
      </c>
      <c r="C203" s="79">
        <v>0</v>
      </c>
      <c r="D203" s="80">
        <f>SUM(Tabela2851185[#This Row])</f>
        <v>0</v>
      </c>
      <c r="E203" s="80">
        <f t="shared" si="25"/>
        <v>0</v>
      </c>
      <c r="F203" s="48" t="str">
        <f t="shared" si="26"/>
        <v/>
      </c>
      <c r="G203" s="54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52"/>
      <c r="AO203" s="52"/>
    </row>
    <row r="204" spans="2:41" s="44" customFormat="1" ht="16" outlineLevel="1" x14ac:dyDescent="0.2">
      <c r="B204" s="45" t="str">
        <f>'Wzorzec kategorii'!B160</f>
        <v>.</v>
      </c>
      <c r="C204" s="79">
        <v>0</v>
      </c>
      <c r="D204" s="80">
        <f>SUM(Tabela2851185[#This Row])</f>
        <v>0</v>
      </c>
      <c r="E204" s="80">
        <f t="shared" si="25"/>
        <v>0</v>
      </c>
      <c r="F204" s="48" t="str">
        <f t="shared" si="26"/>
        <v/>
      </c>
      <c r="G204" s="54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52"/>
      <c r="AO204" s="52"/>
    </row>
    <row r="205" spans="2:41" s="44" customFormat="1" ht="16" outlineLevel="1" x14ac:dyDescent="0.2">
      <c r="B205" s="45" t="str">
        <f>'Wzorzec kategorii'!B161</f>
        <v>.</v>
      </c>
      <c r="C205" s="79">
        <v>0</v>
      </c>
      <c r="D205" s="80">
        <f>SUM(Tabela2851185[#This Row])</f>
        <v>0</v>
      </c>
      <c r="E205" s="80">
        <f t="shared" si="25"/>
        <v>0</v>
      </c>
      <c r="F205" s="48" t="str">
        <f t="shared" si="26"/>
        <v/>
      </c>
      <c r="G205" s="54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52"/>
      <c r="AO205" s="52"/>
    </row>
    <row r="206" spans="2:41" s="44" customFormat="1" ht="16" outlineLevel="1" x14ac:dyDescent="0.2">
      <c r="B206" s="45" t="str">
        <f>'Wzorzec kategorii'!B162</f>
        <v>.</v>
      </c>
      <c r="C206" s="79">
        <v>0</v>
      </c>
      <c r="D206" s="80">
        <f>SUM(Tabela2851185[#This Row])</f>
        <v>0</v>
      </c>
      <c r="E206" s="80">
        <f t="shared" si="25"/>
        <v>0</v>
      </c>
      <c r="F206" s="50" t="str">
        <f t="shared" si="26"/>
        <v/>
      </c>
      <c r="G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52"/>
      <c r="AO206" s="52"/>
    </row>
    <row r="207" spans="2:41" s="44" customFormat="1" ht="16" outlineLevel="1" x14ac:dyDescent="0.2">
      <c r="B207" s="45" t="str">
        <f>'Wzorzec kategorii'!B163</f>
        <v>.</v>
      </c>
      <c r="C207" s="79">
        <v>0</v>
      </c>
      <c r="D207" s="80">
        <f>SUM(Tabela2851185[#This Row])</f>
        <v>0</v>
      </c>
      <c r="E207" s="80">
        <f t="shared" si="25"/>
        <v>0</v>
      </c>
      <c r="F207" s="50" t="str">
        <f t="shared" si="26"/>
        <v/>
      </c>
      <c r="G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52"/>
      <c r="AO207" s="52"/>
    </row>
    <row r="208" spans="2:41" s="44" customFormat="1" ht="16" outlineLevel="1" x14ac:dyDescent="0.2">
      <c r="B208" s="45" t="str">
        <f>'Wzorzec kategorii'!B164</f>
        <v>.</v>
      </c>
      <c r="C208" s="79">
        <v>0</v>
      </c>
      <c r="D208" s="80">
        <f>SUM(Tabela2851185[#This Row])</f>
        <v>0</v>
      </c>
      <c r="E208" s="80">
        <f t="shared" si="25"/>
        <v>0</v>
      </c>
      <c r="F208" s="50" t="str">
        <f t="shared" si="26"/>
        <v/>
      </c>
      <c r="G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52"/>
      <c r="AO208" s="52"/>
    </row>
    <row r="209" spans="2:41" s="44" customFormat="1" ht="16" outlineLevel="1" x14ac:dyDescent="0.2">
      <c r="B209" s="45" t="str">
        <f>'Wzorzec kategorii'!B165</f>
        <v>.</v>
      </c>
      <c r="C209" s="79">
        <v>0</v>
      </c>
      <c r="D209" s="80">
        <f>SUM(Tabela2851185[#This Row])</f>
        <v>0</v>
      </c>
      <c r="E209" s="80">
        <f t="shared" si="25"/>
        <v>0</v>
      </c>
      <c r="F209" s="50" t="str">
        <f t="shared" si="26"/>
        <v/>
      </c>
      <c r="G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52"/>
      <c r="AO209" s="52"/>
    </row>
    <row r="210" spans="2:41" s="44" customFormat="1" outlineLevel="1" x14ac:dyDescent="0.2">
      <c r="B210" s="56" t="s">
        <v>30</v>
      </c>
      <c r="C210" s="75"/>
      <c r="D210" s="75"/>
      <c r="E210" s="75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 s="44" customFormat="1" x14ac:dyDescent="0.2">
      <c r="B211" s="41" t="str">
        <f>'Wzorzec kategorii'!B167</f>
        <v>Budowanie oszczędności</v>
      </c>
      <c r="C211" s="77">
        <f>SUM(Tabela1640174[[#All],[Kolumna2]])</f>
        <v>0</v>
      </c>
      <c r="D211" s="78">
        <f>SUM(Tabela1640174[[#All],[Kolumna3]])</f>
        <v>0</v>
      </c>
      <c r="E211" s="77">
        <f>C211-D211</f>
        <v>0</v>
      </c>
      <c r="F211" s="43" t="str">
        <f>IFERROR(D211/C211,"")</f>
        <v/>
      </c>
      <c r="G211" s="42"/>
      <c r="I211" s="7" t="s">
        <v>44</v>
      </c>
      <c r="J211" s="7" t="s">
        <v>45</v>
      </c>
      <c r="K211" s="7" t="s">
        <v>46</v>
      </c>
      <c r="L211" s="7" t="s">
        <v>47</v>
      </c>
      <c r="M211" s="7" t="s">
        <v>48</v>
      </c>
      <c r="N211" s="7" t="s">
        <v>49</v>
      </c>
      <c r="O211" s="7" t="s">
        <v>50</v>
      </c>
      <c r="P211" s="7" t="s">
        <v>51</v>
      </c>
      <c r="Q211" s="7" t="s">
        <v>52</v>
      </c>
      <c r="R211" s="7" t="s">
        <v>53</v>
      </c>
      <c r="S211" s="7" t="s">
        <v>54</v>
      </c>
      <c r="T211" s="7" t="s">
        <v>55</v>
      </c>
      <c r="U211" s="7" t="s">
        <v>56</v>
      </c>
      <c r="V211" s="7" t="s">
        <v>57</v>
      </c>
      <c r="W211" s="7" t="s">
        <v>58</v>
      </c>
      <c r="X211" s="7" t="s">
        <v>59</v>
      </c>
      <c r="Y211" s="7" t="s">
        <v>60</v>
      </c>
      <c r="Z211" s="7" t="s">
        <v>61</v>
      </c>
      <c r="AA211" s="7" t="s">
        <v>62</v>
      </c>
      <c r="AB211" s="7" t="s">
        <v>63</v>
      </c>
      <c r="AC211" s="7" t="s">
        <v>64</v>
      </c>
      <c r="AD211" s="7" t="s">
        <v>65</v>
      </c>
      <c r="AE211" s="7" t="s">
        <v>66</v>
      </c>
      <c r="AF211" s="7" t="s">
        <v>67</v>
      </c>
      <c r="AG211" s="7" t="s">
        <v>68</v>
      </c>
      <c r="AH211" s="7" t="s">
        <v>69</v>
      </c>
      <c r="AI211" s="7" t="s">
        <v>70</v>
      </c>
      <c r="AJ211" s="7" t="s">
        <v>71</v>
      </c>
      <c r="AK211" s="7" t="s">
        <v>72</v>
      </c>
      <c r="AL211" s="7" t="s">
        <v>73</v>
      </c>
      <c r="AM211" s="7" t="s">
        <v>74</v>
      </c>
      <c r="AN211" s="52"/>
      <c r="AO211" s="52"/>
    </row>
    <row r="212" spans="2:41" s="44" customFormat="1" ht="16" outlineLevel="1" x14ac:dyDescent="0.2">
      <c r="B212" s="45" t="str">
        <f>'Wzorzec kategorii'!B168</f>
        <v>Fundusz awaryjny</v>
      </c>
      <c r="C212" s="79">
        <v>0</v>
      </c>
      <c r="D212" s="80">
        <f>SUM(Tabela192345179[#This Row])</f>
        <v>0</v>
      </c>
      <c r="E212" s="80">
        <f t="shared" ref="E212:E221" si="27">C212-D212</f>
        <v>0</v>
      </c>
      <c r="F212" s="48" t="str">
        <f t="shared" ref="F212:F221" si="28">IFERROR(D212/C212,"")</f>
        <v/>
      </c>
      <c r="G212" s="54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52"/>
      <c r="AO212" s="52"/>
    </row>
    <row r="213" spans="2:41" s="44" customFormat="1" ht="32" outlineLevel="1" x14ac:dyDescent="0.2">
      <c r="B213" s="45" t="str">
        <f>'Wzorzec kategorii'!B169</f>
        <v>Fundusz wydatków nieregularnych</v>
      </c>
      <c r="C213" s="79">
        <v>0</v>
      </c>
      <c r="D213" s="80">
        <f>SUM(Tabela192345179[#This Row])</f>
        <v>0</v>
      </c>
      <c r="E213" s="80">
        <f t="shared" si="27"/>
        <v>0</v>
      </c>
      <c r="F213" s="48" t="str">
        <f t="shared" si="28"/>
        <v/>
      </c>
      <c r="G213" s="54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52"/>
      <c r="AO213" s="52"/>
    </row>
    <row r="214" spans="2:41" s="44" customFormat="1" ht="16" outlineLevel="1" x14ac:dyDescent="0.2">
      <c r="B214" s="45" t="str">
        <f>'Wzorzec kategorii'!B170</f>
        <v>Poduszka finansowa</v>
      </c>
      <c r="C214" s="79">
        <v>0</v>
      </c>
      <c r="D214" s="80">
        <f>SUM(Tabela192345179[#This Row])</f>
        <v>0</v>
      </c>
      <c r="E214" s="80">
        <f t="shared" si="27"/>
        <v>0</v>
      </c>
      <c r="F214" s="48" t="str">
        <f t="shared" si="28"/>
        <v/>
      </c>
      <c r="G214" s="54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52"/>
      <c r="AO214" s="52"/>
    </row>
    <row r="215" spans="2:41" s="44" customFormat="1" ht="16" outlineLevel="1" x14ac:dyDescent="0.2">
      <c r="B215" s="45" t="str">
        <f>'Wzorzec kategorii'!B171</f>
        <v>Konto emerytalne IKE/IKZE</v>
      </c>
      <c r="C215" s="79">
        <v>0</v>
      </c>
      <c r="D215" s="80">
        <f>SUM(Tabela192345179[#This Row])</f>
        <v>0</v>
      </c>
      <c r="E215" s="80">
        <f t="shared" si="27"/>
        <v>0</v>
      </c>
      <c r="F215" s="48" t="str">
        <f t="shared" si="28"/>
        <v/>
      </c>
      <c r="G215" s="54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52"/>
      <c r="AO215" s="52"/>
    </row>
    <row r="216" spans="2:41" s="44" customFormat="1" ht="16" outlineLevel="1" x14ac:dyDescent="0.2">
      <c r="B216" s="45" t="str">
        <f>'Wzorzec kategorii'!B172</f>
        <v>Nadpłata długów</v>
      </c>
      <c r="C216" s="79">
        <v>0</v>
      </c>
      <c r="D216" s="80">
        <f>SUM(Tabela192345179[#This Row])</f>
        <v>0</v>
      </c>
      <c r="E216" s="80">
        <f t="shared" si="27"/>
        <v>0</v>
      </c>
      <c r="F216" s="48" t="str">
        <f t="shared" si="28"/>
        <v/>
      </c>
      <c r="G216" s="54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52"/>
      <c r="AO216" s="52"/>
    </row>
    <row r="217" spans="2:41" s="44" customFormat="1" ht="16" outlineLevel="1" x14ac:dyDescent="0.2">
      <c r="B217" s="45" t="str">
        <f>'Wzorzec kategorii'!B173</f>
        <v>Fundusz: wakacje</v>
      </c>
      <c r="C217" s="79">
        <v>0</v>
      </c>
      <c r="D217" s="80">
        <f>SUM(Tabela192345179[#This Row])</f>
        <v>0</v>
      </c>
      <c r="E217" s="80">
        <f t="shared" si="27"/>
        <v>0</v>
      </c>
      <c r="F217" s="48" t="str">
        <f t="shared" si="28"/>
        <v/>
      </c>
      <c r="G217" s="54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52"/>
      <c r="AO217" s="52"/>
    </row>
    <row r="218" spans="2:41" s="44" customFormat="1" ht="16" outlineLevel="1" x14ac:dyDescent="0.2">
      <c r="B218" s="45" t="str">
        <f>'Wzorzec kategorii'!B174</f>
        <v>Fundusz: prezenty świąteczne</v>
      </c>
      <c r="C218" s="79">
        <v>0</v>
      </c>
      <c r="D218" s="80">
        <f>SUM(Tabela192345179[#This Row])</f>
        <v>0</v>
      </c>
      <c r="E218" s="80">
        <f t="shared" si="27"/>
        <v>0</v>
      </c>
      <c r="F218" s="48" t="str">
        <f t="shared" si="28"/>
        <v/>
      </c>
      <c r="G218" s="54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52"/>
      <c r="AO218" s="52"/>
    </row>
    <row r="219" spans="2:41" s="44" customFormat="1" ht="16" outlineLevel="1" x14ac:dyDescent="0.2">
      <c r="B219" s="45" t="str">
        <f>'Wzorzec kategorii'!B175</f>
        <v>Inne</v>
      </c>
      <c r="C219" s="79">
        <v>0</v>
      </c>
      <c r="D219" s="80">
        <f>SUM(Tabela192345179[#This Row])</f>
        <v>0</v>
      </c>
      <c r="E219" s="80">
        <f t="shared" si="27"/>
        <v>0</v>
      </c>
      <c r="F219" s="48" t="str">
        <f t="shared" si="28"/>
        <v/>
      </c>
      <c r="G219" s="54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52"/>
      <c r="AO219" s="52"/>
    </row>
    <row r="220" spans="2:41" s="44" customFormat="1" ht="16" outlineLevel="1" x14ac:dyDescent="0.2">
      <c r="B220" s="45" t="str">
        <f>'Wzorzec kategorii'!B176</f>
        <v>.</v>
      </c>
      <c r="C220" s="79">
        <v>0</v>
      </c>
      <c r="D220" s="80">
        <f>SUM(Tabela192345179[#This Row])</f>
        <v>0</v>
      </c>
      <c r="E220" s="80">
        <f t="shared" si="27"/>
        <v>0</v>
      </c>
      <c r="F220" s="50" t="str">
        <f t="shared" si="28"/>
        <v/>
      </c>
      <c r="G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52"/>
      <c r="AO220" s="52"/>
    </row>
    <row r="221" spans="2:41" s="44" customFormat="1" ht="16" outlineLevel="1" x14ac:dyDescent="0.2">
      <c r="B221" s="45" t="str">
        <f>'Wzorzec kategorii'!B177</f>
        <v>.</v>
      </c>
      <c r="C221" s="79">
        <v>0</v>
      </c>
      <c r="D221" s="80">
        <f>SUM(Tabela192345179[#This Row])</f>
        <v>0</v>
      </c>
      <c r="E221" s="80">
        <f t="shared" si="27"/>
        <v>0</v>
      </c>
      <c r="F221" s="50" t="str">
        <f t="shared" si="28"/>
        <v/>
      </c>
      <c r="G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52"/>
      <c r="AO221" s="52"/>
    </row>
    <row r="222" spans="2:41" s="44" customFormat="1" outlineLevel="1" x14ac:dyDescent="0.2">
      <c r="C222" s="75"/>
      <c r="D222" s="75"/>
      <c r="E222" s="75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2:41" s="44" customFormat="1" x14ac:dyDescent="0.2">
      <c r="B223" s="41" t="str">
        <f>'Wzorzec kategorii'!B179</f>
        <v>INNE 1</v>
      </c>
      <c r="C223" s="77">
        <f>SUM(Tabela164058186[[#All],[Kolumna2]])</f>
        <v>0</v>
      </c>
      <c r="D223" s="78">
        <f>SUM(Tabela164058186[[#All],[Kolumna3]])</f>
        <v>0</v>
      </c>
      <c r="E223" s="77">
        <f>C223-D223</f>
        <v>0</v>
      </c>
      <c r="F223" s="43" t="str">
        <f>IFERROR(D223/C223,"")</f>
        <v/>
      </c>
      <c r="G223" s="42"/>
      <c r="I223" s="7" t="s">
        <v>44</v>
      </c>
      <c r="J223" s="7" t="s">
        <v>45</v>
      </c>
      <c r="K223" s="7" t="s">
        <v>46</v>
      </c>
      <c r="L223" s="7" t="s">
        <v>47</v>
      </c>
      <c r="M223" s="7" t="s">
        <v>48</v>
      </c>
      <c r="N223" s="7" t="s">
        <v>49</v>
      </c>
      <c r="O223" s="7" t="s">
        <v>50</v>
      </c>
      <c r="P223" s="7" t="s">
        <v>51</v>
      </c>
      <c r="Q223" s="7" t="s">
        <v>52</v>
      </c>
      <c r="R223" s="7" t="s">
        <v>53</v>
      </c>
      <c r="S223" s="7" t="s">
        <v>54</v>
      </c>
      <c r="T223" s="7" t="s">
        <v>55</v>
      </c>
      <c r="U223" s="7" t="s">
        <v>56</v>
      </c>
      <c r="V223" s="7" t="s">
        <v>57</v>
      </c>
      <c r="W223" s="7" t="s">
        <v>58</v>
      </c>
      <c r="X223" s="7" t="s">
        <v>59</v>
      </c>
      <c r="Y223" s="7" t="s">
        <v>60</v>
      </c>
      <c r="Z223" s="7" t="s">
        <v>61</v>
      </c>
      <c r="AA223" s="7" t="s">
        <v>62</v>
      </c>
      <c r="AB223" s="7" t="s">
        <v>63</v>
      </c>
      <c r="AC223" s="7" t="s">
        <v>64</v>
      </c>
      <c r="AD223" s="7" t="s">
        <v>65</v>
      </c>
      <c r="AE223" s="7" t="s">
        <v>66</v>
      </c>
      <c r="AF223" s="7" t="s">
        <v>67</v>
      </c>
      <c r="AG223" s="7" t="s">
        <v>68</v>
      </c>
      <c r="AH223" s="7" t="s">
        <v>69</v>
      </c>
      <c r="AI223" s="7" t="s">
        <v>70</v>
      </c>
      <c r="AJ223" s="7" t="s">
        <v>71</v>
      </c>
      <c r="AK223" s="7" t="s">
        <v>72</v>
      </c>
      <c r="AL223" s="7" t="s">
        <v>73</v>
      </c>
      <c r="AM223" s="7" t="s">
        <v>74</v>
      </c>
    </row>
    <row r="224" spans="2:41" s="44" customFormat="1" ht="16" outlineLevel="1" x14ac:dyDescent="0.2">
      <c r="B224" s="45" t="str">
        <f>'Wzorzec kategorii'!B180</f>
        <v>.</v>
      </c>
      <c r="C224" s="79">
        <v>0</v>
      </c>
      <c r="D224" s="80">
        <f>SUM(Tabela19234559187[#This Row])</f>
        <v>0</v>
      </c>
      <c r="E224" s="80">
        <f t="shared" ref="E224:E233" si="29">C224-D224</f>
        <v>0</v>
      </c>
      <c r="F224" s="48" t="str">
        <f t="shared" ref="F224:F233" si="30">IFERROR(D224/C224,"")</f>
        <v/>
      </c>
      <c r="G224" s="54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</row>
    <row r="225" spans="2:39" s="44" customFormat="1" ht="16" outlineLevel="1" x14ac:dyDescent="0.2">
      <c r="B225" s="45" t="str">
        <f>'Wzorzec kategorii'!B181</f>
        <v>.</v>
      </c>
      <c r="C225" s="79">
        <v>0</v>
      </c>
      <c r="D225" s="80">
        <f>SUM(Tabela19234559187[#This Row])</f>
        <v>0</v>
      </c>
      <c r="E225" s="80">
        <f t="shared" si="29"/>
        <v>0</v>
      </c>
      <c r="F225" s="48" t="str">
        <f t="shared" si="30"/>
        <v/>
      </c>
      <c r="G225" s="54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</row>
    <row r="226" spans="2:39" s="44" customFormat="1" ht="16" outlineLevel="1" x14ac:dyDescent="0.2">
      <c r="B226" s="45" t="str">
        <f>'Wzorzec kategorii'!B182</f>
        <v>.</v>
      </c>
      <c r="C226" s="79">
        <v>0</v>
      </c>
      <c r="D226" s="80">
        <f>SUM(Tabela19234559187[#This Row])</f>
        <v>0</v>
      </c>
      <c r="E226" s="80">
        <f t="shared" si="29"/>
        <v>0</v>
      </c>
      <c r="F226" s="48" t="str">
        <f t="shared" si="30"/>
        <v/>
      </c>
      <c r="G226" s="54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</row>
    <row r="227" spans="2:39" s="44" customFormat="1" ht="16" outlineLevel="1" x14ac:dyDescent="0.2">
      <c r="B227" s="45" t="str">
        <f>'Wzorzec kategorii'!B183</f>
        <v>.</v>
      </c>
      <c r="C227" s="79">
        <v>0</v>
      </c>
      <c r="D227" s="80">
        <f>SUM(Tabela19234559187[#This Row])</f>
        <v>0</v>
      </c>
      <c r="E227" s="80">
        <f t="shared" si="29"/>
        <v>0</v>
      </c>
      <c r="F227" s="48" t="str">
        <f t="shared" si="30"/>
        <v/>
      </c>
      <c r="G227" s="54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</row>
    <row r="228" spans="2:39" s="44" customFormat="1" ht="16" outlineLevel="1" x14ac:dyDescent="0.2">
      <c r="B228" s="45" t="str">
        <f>'Wzorzec kategorii'!B184</f>
        <v>.</v>
      </c>
      <c r="C228" s="79">
        <v>0</v>
      </c>
      <c r="D228" s="80">
        <f>SUM(Tabela19234559187[#This Row])</f>
        <v>0</v>
      </c>
      <c r="E228" s="80">
        <f t="shared" si="29"/>
        <v>0</v>
      </c>
      <c r="F228" s="48" t="str">
        <f t="shared" si="30"/>
        <v/>
      </c>
      <c r="G228" s="54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</row>
    <row r="229" spans="2:39" s="44" customFormat="1" ht="16" outlineLevel="1" x14ac:dyDescent="0.2">
      <c r="B229" s="45" t="str">
        <f>'Wzorzec kategorii'!B185</f>
        <v>.</v>
      </c>
      <c r="C229" s="79">
        <v>0</v>
      </c>
      <c r="D229" s="80">
        <f>SUM(Tabela19234559187[#This Row])</f>
        <v>0</v>
      </c>
      <c r="E229" s="80">
        <f t="shared" si="29"/>
        <v>0</v>
      </c>
      <c r="F229" s="48" t="str">
        <f t="shared" si="30"/>
        <v/>
      </c>
      <c r="G229" s="54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</row>
    <row r="230" spans="2:39" s="44" customFormat="1" ht="16" outlineLevel="1" x14ac:dyDescent="0.2">
      <c r="B230" s="45" t="str">
        <f>'Wzorzec kategorii'!B186</f>
        <v>.</v>
      </c>
      <c r="C230" s="79">
        <v>0</v>
      </c>
      <c r="D230" s="80">
        <f>SUM(Tabela19234559187[#This Row])</f>
        <v>0</v>
      </c>
      <c r="E230" s="80">
        <f t="shared" si="29"/>
        <v>0</v>
      </c>
      <c r="F230" s="48" t="str">
        <f t="shared" si="30"/>
        <v/>
      </c>
      <c r="G230" s="54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</row>
    <row r="231" spans="2:39" s="44" customFormat="1" ht="16" outlineLevel="1" x14ac:dyDescent="0.2">
      <c r="B231" s="45" t="str">
        <f>'Wzorzec kategorii'!B187</f>
        <v>.</v>
      </c>
      <c r="C231" s="79">
        <v>0</v>
      </c>
      <c r="D231" s="80">
        <f>SUM(Tabela19234559187[#This Row])</f>
        <v>0</v>
      </c>
      <c r="E231" s="80">
        <f t="shared" si="29"/>
        <v>0</v>
      </c>
      <c r="F231" s="48" t="str">
        <f t="shared" si="30"/>
        <v/>
      </c>
      <c r="G231" s="54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</row>
    <row r="232" spans="2:39" s="44" customFormat="1" ht="16" outlineLevel="1" x14ac:dyDescent="0.2">
      <c r="B232" s="45" t="str">
        <f>'Wzorzec kategorii'!B188</f>
        <v>.</v>
      </c>
      <c r="C232" s="79">
        <v>0</v>
      </c>
      <c r="D232" s="80">
        <f>SUM(Tabela19234559187[#This Row])</f>
        <v>0</v>
      </c>
      <c r="E232" s="80">
        <f t="shared" si="29"/>
        <v>0</v>
      </c>
      <c r="F232" s="50" t="str">
        <f t="shared" si="30"/>
        <v/>
      </c>
      <c r="G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</row>
    <row r="233" spans="2:39" s="44" customFormat="1" ht="16" outlineLevel="1" x14ac:dyDescent="0.2">
      <c r="B233" s="45" t="str">
        <f>'Wzorzec kategorii'!B189</f>
        <v>.</v>
      </c>
      <c r="C233" s="79">
        <v>0</v>
      </c>
      <c r="D233" s="80">
        <f>SUM(Tabela19234559187[#This Row])</f>
        <v>0</v>
      </c>
      <c r="E233" s="80">
        <f t="shared" si="29"/>
        <v>0</v>
      </c>
      <c r="F233" s="50" t="str">
        <f t="shared" si="30"/>
        <v/>
      </c>
      <c r="G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</row>
    <row r="234" spans="2:39" s="44" customFormat="1" outlineLevel="1" x14ac:dyDescent="0.2">
      <c r="C234" s="75"/>
      <c r="D234" s="75"/>
      <c r="E234" s="75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2:39" s="44" customFormat="1" x14ac:dyDescent="0.2">
      <c r="B235" s="41" t="str">
        <f>'Wzorzec kategorii'!B191</f>
        <v>INNE 2</v>
      </c>
      <c r="C235" s="77">
        <f>SUM(Tabela16405860188[[#All],[Kolumna2]])</f>
        <v>0</v>
      </c>
      <c r="D235" s="78">
        <f>SUM(Tabela16405860188[[#All],[Kolumna3]])</f>
        <v>0</v>
      </c>
      <c r="E235" s="77">
        <f>C235-D235</f>
        <v>0</v>
      </c>
      <c r="F235" s="43" t="str">
        <f>IFERROR(D235/C235,"")</f>
        <v/>
      </c>
      <c r="G235" s="42"/>
      <c r="I235" s="7" t="s">
        <v>44</v>
      </c>
      <c r="J235" s="7" t="s">
        <v>45</v>
      </c>
      <c r="K235" s="7" t="s">
        <v>46</v>
      </c>
      <c r="L235" s="7" t="s">
        <v>47</v>
      </c>
      <c r="M235" s="7" t="s">
        <v>48</v>
      </c>
      <c r="N235" s="7" t="s">
        <v>49</v>
      </c>
      <c r="O235" s="7" t="s">
        <v>50</v>
      </c>
      <c r="P235" s="7" t="s">
        <v>51</v>
      </c>
      <c r="Q235" s="7" t="s">
        <v>52</v>
      </c>
      <c r="R235" s="7" t="s">
        <v>53</v>
      </c>
      <c r="S235" s="7" t="s">
        <v>54</v>
      </c>
      <c r="T235" s="7" t="s">
        <v>55</v>
      </c>
      <c r="U235" s="7" t="s">
        <v>56</v>
      </c>
      <c r="V235" s="7" t="s">
        <v>57</v>
      </c>
      <c r="W235" s="7" t="s">
        <v>58</v>
      </c>
      <c r="X235" s="7" t="s">
        <v>59</v>
      </c>
      <c r="Y235" s="7" t="s">
        <v>60</v>
      </c>
      <c r="Z235" s="7" t="s">
        <v>61</v>
      </c>
      <c r="AA235" s="7" t="s">
        <v>62</v>
      </c>
      <c r="AB235" s="7" t="s">
        <v>63</v>
      </c>
      <c r="AC235" s="7" t="s">
        <v>64</v>
      </c>
      <c r="AD235" s="7" t="s">
        <v>65</v>
      </c>
      <c r="AE235" s="7" t="s">
        <v>66</v>
      </c>
      <c r="AF235" s="7" t="s">
        <v>67</v>
      </c>
      <c r="AG235" s="7" t="s">
        <v>68</v>
      </c>
      <c r="AH235" s="7" t="s">
        <v>69</v>
      </c>
      <c r="AI235" s="7" t="s">
        <v>70</v>
      </c>
      <c r="AJ235" s="7" t="s">
        <v>71</v>
      </c>
      <c r="AK235" s="7" t="s">
        <v>72</v>
      </c>
      <c r="AL235" s="7" t="s">
        <v>73</v>
      </c>
      <c r="AM235" s="7" t="s">
        <v>74</v>
      </c>
    </row>
    <row r="236" spans="2:39" s="44" customFormat="1" ht="16" outlineLevel="1" x14ac:dyDescent="0.2">
      <c r="B236" s="45" t="str">
        <f>'Wzorzec kategorii'!B192</f>
        <v>.</v>
      </c>
      <c r="C236" s="79">
        <v>0</v>
      </c>
      <c r="D236" s="80">
        <f>SUM(Tabela1923455962190[#This Row])</f>
        <v>0</v>
      </c>
      <c r="E236" s="80">
        <f t="shared" ref="E236:E245" si="31">C236-D236</f>
        <v>0</v>
      </c>
      <c r="F236" s="48" t="str">
        <f t="shared" ref="F236:F245" si="32">IFERROR(D236/C236,"")</f>
        <v/>
      </c>
      <c r="G236" s="54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</row>
    <row r="237" spans="2:39" s="44" customFormat="1" ht="16" outlineLevel="1" x14ac:dyDescent="0.2">
      <c r="B237" s="45" t="str">
        <f>'Wzorzec kategorii'!B193</f>
        <v>.</v>
      </c>
      <c r="C237" s="79">
        <v>0</v>
      </c>
      <c r="D237" s="80">
        <f>SUM(Tabela1923455962190[#This Row])</f>
        <v>0</v>
      </c>
      <c r="E237" s="80">
        <f t="shared" si="31"/>
        <v>0</v>
      </c>
      <c r="F237" s="48" t="str">
        <f t="shared" si="32"/>
        <v/>
      </c>
      <c r="G237" s="54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</row>
    <row r="238" spans="2:39" s="44" customFormat="1" ht="16" outlineLevel="1" x14ac:dyDescent="0.2">
      <c r="B238" s="45" t="str">
        <f>'Wzorzec kategorii'!B194</f>
        <v>.</v>
      </c>
      <c r="C238" s="79">
        <v>0</v>
      </c>
      <c r="D238" s="80">
        <f>SUM(Tabela1923455962190[#This Row])</f>
        <v>0</v>
      </c>
      <c r="E238" s="80">
        <f t="shared" si="31"/>
        <v>0</v>
      </c>
      <c r="F238" s="48" t="str">
        <f t="shared" si="32"/>
        <v/>
      </c>
      <c r="G238" s="54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</row>
    <row r="239" spans="2:39" s="44" customFormat="1" ht="16" outlineLevel="1" x14ac:dyDescent="0.2">
      <c r="B239" s="45" t="str">
        <f>'Wzorzec kategorii'!B195</f>
        <v>.</v>
      </c>
      <c r="C239" s="79">
        <v>0</v>
      </c>
      <c r="D239" s="80">
        <f>SUM(Tabela1923455962190[#This Row])</f>
        <v>0</v>
      </c>
      <c r="E239" s="80">
        <f t="shared" si="31"/>
        <v>0</v>
      </c>
      <c r="F239" s="48" t="str">
        <f t="shared" si="32"/>
        <v/>
      </c>
      <c r="G239" s="54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</row>
    <row r="240" spans="2:39" s="44" customFormat="1" ht="16" outlineLevel="1" x14ac:dyDescent="0.2">
      <c r="B240" s="45" t="str">
        <f>'Wzorzec kategorii'!B196</f>
        <v>.</v>
      </c>
      <c r="C240" s="79">
        <v>0</v>
      </c>
      <c r="D240" s="80">
        <f>SUM(Tabela1923455962190[#This Row])</f>
        <v>0</v>
      </c>
      <c r="E240" s="80">
        <f t="shared" si="31"/>
        <v>0</v>
      </c>
      <c r="F240" s="48" t="str">
        <f t="shared" si="32"/>
        <v/>
      </c>
      <c r="G240" s="54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</row>
    <row r="241" spans="2:39" s="44" customFormat="1" ht="16" outlineLevel="1" x14ac:dyDescent="0.2">
      <c r="B241" s="45" t="str">
        <f>'Wzorzec kategorii'!B197</f>
        <v>.</v>
      </c>
      <c r="C241" s="79">
        <v>0</v>
      </c>
      <c r="D241" s="80">
        <f>SUM(Tabela1923455962190[#This Row])</f>
        <v>0</v>
      </c>
      <c r="E241" s="80">
        <f t="shared" si="31"/>
        <v>0</v>
      </c>
      <c r="F241" s="48" t="str">
        <f t="shared" si="32"/>
        <v/>
      </c>
      <c r="G241" s="54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</row>
    <row r="242" spans="2:39" s="44" customFormat="1" ht="16" outlineLevel="1" x14ac:dyDescent="0.2">
      <c r="B242" s="45" t="str">
        <f>'Wzorzec kategorii'!B198</f>
        <v>.</v>
      </c>
      <c r="C242" s="79">
        <v>0</v>
      </c>
      <c r="D242" s="80">
        <f>SUM(Tabela1923455962190[#This Row])</f>
        <v>0</v>
      </c>
      <c r="E242" s="80">
        <f t="shared" si="31"/>
        <v>0</v>
      </c>
      <c r="F242" s="48" t="str">
        <f t="shared" si="32"/>
        <v/>
      </c>
      <c r="G242" s="54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</row>
    <row r="243" spans="2:39" s="44" customFormat="1" ht="16" outlineLevel="1" x14ac:dyDescent="0.2">
      <c r="B243" s="45" t="str">
        <f>'Wzorzec kategorii'!B199</f>
        <v>.</v>
      </c>
      <c r="C243" s="79">
        <v>0</v>
      </c>
      <c r="D243" s="80">
        <f>SUM(Tabela1923455962190[#This Row])</f>
        <v>0</v>
      </c>
      <c r="E243" s="80">
        <f t="shared" si="31"/>
        <v>0</v>
      </c>
      <c r="F243" s="48" t="str">
        <f t="shared" si="32"/>
        <v/>
      </c>
      <c r="G243" s="54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</row>
    <row r="244" spans="2:39" s="44" customFormat="1" ht="16" outlineLevel="1" x14ac:dyDescent="0.2">
      <c r="B244" s="45" t="str">
        <f>'Wzorzec kategorii'!B200</f>
        <v>.</v>
      </c>
      <c r="C244" s="79">
        <v>0</v>
      </c>
      <c r="D244" s="80">
        <f>SUM(Tabela1923455962190[#This Row])</f>
        <v>0</v>
      </c>
      <c r="E244" s="80">
        <f t="shared" si="31"/>
        <v>0</v>
      </c>
      <c r="F244" s="50" t="str">
        <f t="shared" si="32"/>
        <v/>
      </c>
      <c r="G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</row>
    <row r="245" spans="2:39" s="44" customFormat="1" ht="16" outlineLevel="1" x14ac:dyDescent="0.2">
      <c r="B245" s="45" t="str">
        <f>'Wzorzec kategorii'!B201</f>
        <v>.</v>
      </c>
      <c r="C245" s="79">
        <v>0</v>
      </c>
      <c r="D245" s="80">
        <f>SUM(Tabela1923455962190[#This Row])</f>
        <v>0</v>
      </c>
      <c r="E245" s="80">
        <f t="shared" si="31"/>
        <v>0</v>
      </c>
      <c r="F245" s="50" t="str">
        <f t="shared" si="32"/>
        <v/>
      </c>
      <c r="G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</row>
    <row r="246" spans="2:39" s="44" customFormat="1" outlineLevel="1" x14ac:dyDescent="0.2">
      <c r="C246" s="75"/>
      <c r="D246" s="75"/>
      <c r="E246" s="75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2:39" s="44" customFormat="1" x14ac:dyDescent="0.2">
      <c r="B247" s="41" t="str">
        <f>'Wzorzec kategorii'!B203</f>
        <v>INNE 3</v>
      </c>
      <c r="C247" s="77">
        <f>SUM(Tabela1640586061189[[#All],[Kolumna2]])</f>
        <v>0</v>
      </c>
      <c r="D247" s="78">
        <f>SUM(Tabela1640586061189[[#All],[Kolumna3]])</f>
        <v>0</v>
      </c>
      <c r="E247" s="77">
        <f>C247-D247</f>
        <v>0</v>
      </c>
      <c r="F247" s="43" t="str">
        <f>IFERROR(D247/C247,"")</f>
        <v/>
      </c>
      <c r="G247" s="42"/>
      <c r="I247" s="7" t="s">
        <v>44</v>
      </c>
      <c r="J247" s="7" t="s">
        <v>45</v>
      </c>
      <c r="K247" s="7" t="s">
        <v>46</v>
      </c>
      <c r="L247" s="7" t="s">
        <v>47</v>
      </c>
      <c r="M247" s="7" t="s">
        <v>48</v>
      </c>
      <c r="N247" s="7" t="s">
        <v>49</v>
      </c>
      <c r="O247" s="7" t="s">
        <v>50</v>
      </c>
      <c r="P247" s="7" t="s">
        <v>51</v>
      </c>
      <c r="Q247" s="7" t="s">
        <v>52</v>
      </c>
      <c r="R247" s="7" t="s">
        <v>53</v>
      </c>
      <c r="S247" s="7" t="s">
        <v>54</v>
      </c>
      <c r="T247" s="7" t="s">
        <v>55</v>
      </c>
      <c r="U247" s="7" t="s">
        <v>56</v>
      </c>
      <c r="V247" s="7" t="s">
        <v>57</v>
      </c>
      <c r="W247" s="7" t="s">
        <v>58</v>
      </c>
      <c r="X247" s="7" t="s">
        <v>59</v>
      </c>
      <c r="Y247" s="7" t="s">
        <v>60</v>
      </c>
      <c r="Z247" s="7" t="s">
        <v>61</v>
      </c>
      <c r="AA247" s="7" t="s">
        <v>62</v>
      </c>
      <c r="AB247" s="7" t="s">
        <v>63</v>
      </c>
      <c r="AC247" s="7" t="s">
        <v>64</v>
      </c>
      <c r="AD247" s="7" t="s">
        <v>65</v>
      </c>
      <c r="AE247" s="7" t="s">
        <v>66</v>
      </c>
      <c r="AF247" s="7" t="s">
        <v>67</v>
      </c>
      <c r="AG247" s="7" t="s">
        <v>68</v>
      </c>
      <c r="AH247" s="7" t="s">
        <v>69</v>
      </c>
      <c r="AI247" s="7" t="s">
        <v>70</v>
      </c>
      <c r="AJ247" s="7" t="s">
        <v>71</v>
      </c>
      <c r="AK247" s="7" t="s">
        <v>72</v>
      </c>
      <c r="AL247" s="7" t="s">
        <v>73</v>
      </c>
      <c r="AM247" s="7" t="s">
        <v>74</v>
      </c>
    </row>
    <row r="248" spans="2:39" s="44" customFormat="1" ht="16" outlineLevel="1" x14ac:dyDescent="0.2">
      <c r="B248" s="45" t="str">
        <f>'Wzorzec kategorii'!B204</f>
        <v>.</v>
      </c>
      <c r="C248" s="79">
        <v>0</v>
      </c>
      <c r="D248" s="80">
        <f>SUM(Tabela1923455963191[#This Row])</f>
        <v>0</v>
      </c>
      <c r="E248" s="80">
        <f t="shared" ref="E248:E257" si="33">C248-D248</f>
        <v>0</v>
      </c>
      <c r="F248" s="48" t="str">
        <f t="shared" ref="F248:F257" si="34">IFERROR(D248/C248,"")</f>
        <v/>
      </c>
      <c r="G248" s="54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</row>
    <row r="249" spans="2:39" s="44" customFormat="1" ht="16" outlineLevel="1" x14ac:dyDescent="0.2">
      <c r="B249" s="45" t="str">
        <f>'Wzorzec kategorii'!B205</f>
        <v>.</v>
      </c>
      <c r="C249" s="79">
        <v>0</v>
      </c>
      <c r="D249" s="80">
        <f>SUM(Tabela1923455963191[#This Row])</f>
        <v>0</v>
      </c>
      <c r="E249" s="80">
        <f t="shared" si="33"/>
        <v>0</v>
      </c>
      <c r="F249" s="48" t="str">
        <f t="shared" si="34"/>
        <v/>
      </c>
      <c r="G249" s="54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</row>
    <row r="250" spans="2:39" s="44" customFormat="1" ht="16" outlineLevel="1" x14ac:dyDescent="0.2">
      <c r="B250" s="45" t="str">
        <f>'Wzorzec kategorii'!B206</f>
        <v>.</v>
      </c>
      <c r="C250" s="79">
        <v>0</v>
      </c>
      <c r="D250" s="80">
        <f>SUM(Tabela1923455963191[#This Row])</f>
        <v>0</v>
      </c>
      <c r="E250" s="80">
        <f t="shared" si="33"/>
        <v>0</v>
      </c>
      <c r="F250" s="48" t="str">
        <f t="shared" si="34"/>
        <v/>
      </c>
      <c r="G250" s="54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</row>
    <row r="251" spans="2:39" s="44" customFormat="1" ht="16" outlineLevel="1" x14ac:dyDescent="0.2">
      <c r="B251" s="45" t="str">
        <f>'Wzorzec kategorii'!B207</f>
        <v>.</v>
      </c>
      <c r="C251" s="79">
        <v>0</v>
      </c>
      <c r="D251" s="80">
        <f>SUM(Tabela1923455963191[#This Row])</f>
        <v>0</v>
      </c>
      <c r="E251" s="80">
        <f t="shared" si="33"/>
        <v>0</v>
      </c>
      <c r="F251" s="48" t="str">
        <f t="shared" si="34"/>
        <v/>
      </c>
      <c r="G251" s="54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</row>
    <row r="252" spans="2:39" s="44" customFormat="1" ht="16" outlineLevel="1" x14ac:dyDescent="0.2">
      <c r="B252" s="45" t="str">
        <f>'Wzorzec kategorii'!B208</f>
        <v>.</v>
      </c>
      <c r="C252" s="79">
        <v>0</v>
      </c>
      <c r="D252" s="80">
        <f>SUM(Tabela1923455963191[#This Row])</f>
        <v>0</v>
      </c>
      <c r="E252" s="80">
        <f t="shared" si="33"/>
        <v>0</v>
      </c>
      <c r="F252" s="48" t="str">
        <f t="shared" si="34"/>
        <v/>
      </c>
      <c r="G252" s="54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</row>
    <row r="253" spans="2:39" s="44" customFormat="1" ht="16" outlineLevel="1" x14ac:dyDescent="0.2">
      <c r="B253" s="45" t="str">
        <f>'Wzorzec kategorii'!B209</f>
        <v>.</v>
      </c>
      <c r="C253" s="79">
        <v>0</v>
      </c>
      <c r="D253" s="80">
        <f>SUM(Tabela1923455963191[#This Row])</f>
        <v>0</v>
      </c>
      <c r="E253" s="80">
        <f t="shared" si="33"/>
        <v>0</v>
      </c>
      <c r="F253" s="48" t="str">
        <f t="shared" si="34"/>
        <v/>
      </c>
      <c r="G253" s="54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</row>
    <row r="254" spans="2:39" s="44" customFormat="1" ht="16" outlineLevel="1" x14ac:dyDescent="0.2">
      <c r="B254" s="45" t="str">
        <f>'Wzorzec kategorii'!B210</f>
        <v>.</v>
      </c>
      <c r="C254" s="79">
        <v>0</v>
      </c>
      <c r="D254" s="80">
        <f>SUM(Tabela1923455963191[#This Row])</f>
        <v>0</v>
      </c>
      <c r="E254" s="80">
        <f t="shared" si="33"/>
        <v>0</v>
      </c>
      <c r="F254" s="48" t="str">
        <f t="shared" si="34"/>
        <v/>
      </c>
      <c r="G254" s="54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</row>
    <row r="255" spans="2:39" s="44" customFormat="1" ht="16" outlineLevel="1" x14ac:dyDescent="0.2">
      <c r="B255" s="45" t="str">
        <f>'Wzorzec kategorii'!B211</f>
        <v>.</v>
      </c>
      <c r="C255" s="79">
        <v>0</v>
      </c>
      <c r="D255" s="80">
        <f>SUM(Tabela1923455963191[#This Row])</f>
        <v>0</v>
      </c>
      <c r="E255" s="80">
        <f t="shared" si="33"/>
        <v>0</v>
      </c>
      <c r="F255" s="48" t="str">
        <f t="shared" si="34"/>
        <v/>
      </c>
      <c r="G255" s="54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</row>
    <row r="256" spans="2:39" s="44" customFormat="1" ht="16" outlineLevel="1" x14ac:dyDescent="0.2">
      <c r="B256" s="45" t="str">
        <f>'Wzorzec kategorii'!B212</f>
        <v>.</v>
      </c>
      <c r="C256" s="79">
        <v>0</v>
      </c>
      <c r="D256" s="80">
        <f>SUM(Tabela1923455963191[#This Row])</f>
        <v>0</v>
      </c>
      <c r="E256" s="80">
        <f t="shared" si="33"/>
        <v>0</v>
      </c>
      <c r="F256" s="50" t="str">
        <f t="shared" si="34"/>
        <v/>
      </c>
      <c r="G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</row>
    <row r="257" spans="2:39" s="44" customFormat="1" ht="16" outlineLevel="1" x14ac:dyDescent="0.2">
      <c r="B257" s="45" t="str">
        <f>'Wzorzec kategorii'!B213</f>
        <v>.</v>
      </c>
      <c r="C257" s="79">
        <v>0</v>
      </c>
      <c r="D257" s="80">
        <f>SUM(Tabela1923455963191[#This Row])</f>
        <v>0</v>
      </c>
      <c r="E257" s="80">
        <f t="shared" si="33"/>
        <v>0</v>
      </c>
      <c r="F257" s="50" t="str">
        <f t="shared" si="34"/>
        <v/>
      </c>
      <c r="G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</row>
    <row r="258" spans="2:39" x14ac:dyDescent="0.2"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</row>
    <row r="259" spans="2:39" ht="32" x14ac:dyDescent="0.2">
      <c r="C259" s="5" t="s">
        <v>131</v>
      </c>
      <c r="D259" s="6" t="s">
        <v>135</v>
      </c>
      <c r="E259" s="4" t="s">
        <v>129</v>
      </c>
      <c r="I259" s="5" t="s">
        <v>44</v>
      </c>
      <c r="J259" s="5" t="s">
        <v>45</v>
      </c>
      <c r="K259" s="5" t="s">
        <v>46</v>
      </c>
      <c r="L259" s="5" t="s">
        <v>47</v>
      </c>
      <c r="M259" s="5" t="s">
        <v>48</v>
      </c>
      <c r="N259" s="5" t="s">
        <v>49</v>
      </c>
      <c r="O259" s="5" t="s">
        <v>50</v>
      </c>
      <c r="P259" s="5" t="s">
        <v>51</v>
      </c>
      <c r="Q259" s="5" t="s">
        <v>52</v>
      </c>
      <c r="R259" s="5" t="s">
        <v>53</v>
      </c>
      <c r="S259" s="5" t="s">
        <v>54</v>
      </c>
      <c r="T259" s="5" t="s">
        <v>55</v>
      </c>
      <c r="U259" s="5" t="s">
        <v>56</v>
      </c>
      <c r="V259" s="5" t="s">
        <v>57</v>
      </c>
      <c r="W259" s="5" t="s">
        <v>58</v>
      </c>
      <c r="X259" s="5" t="s">
        <v>59</v>
      </c>
      <c r="Y259" s="5" t="s">
        <v>60</v>
      </c>
      <c r="Z259" s="5" t="s">
        <v>61</v>
      </c>
      <c r="AA259" s="5" t="s">
        <v>62</v>
      </c>
      <c r="AB259" s="5" t="s">
        <v>63</v>
      </c>
      <c r="AC259" s="5" t="s">
        <v>64</v>
      </c>
      <c r="AD259" s="5" t="s">
        <v>65</v>
      </c>
      <c r="AE259" s="5" t="s">
        <v>66</v>
      </c>
      <c r="AF259" s="5" t="s">
        <v>67</v>
      </c>
      <c r="AG259" s="5" t="s">
        <v>68</v>
      </c>
      <c r="AH259" s="5" t="s">
        <v>69</v>
      </c>
      <c r="AI259" s="5" t="s">
        <v>70</v>
      </c>
      <c r="AJ259" s="5" t="s">
        <v>71</v>
      </c>
      <c r="AK259" s="5" t="s">
        <v>72</v>
      </c>
      <c r="AL259" s="5" t="s">
        <v>73</v>
      </c>
      <c r="AM259" s="5" t="s">
        <v>74</v>
      </c>
    </row>
    <row r="260" spans="2:39" ht="22" customHeight="1" x14ac:dyDescent="0.2">
      <c r="B260" s="19" t="s">
        <v>31</v>
      </c>
      <c r="C260" s="76">
        <f>C77</f>
        <v>0</v>
      </c>
      <c r="D260" s="76">
        <f>D77</f>
        <v>0</v>
      </c>
      <c r="E260" s="76">
        <f>C260-D260</f>
        <v>0</v>
      </c>
      <c r="G260" s="19" t="s">
        <v>126</v>
      </c>
      <c r="I260" s="82">
        <f>SUM(I79:I257)</f>
        <v>0</v>
      </c>
      <c r="J260" s="82">
        <f>SUM(J79:J257)</f>
        <v>0</v>
      </c>
      <c r="K260" s="82">
        <f>SUM(K79:K257)</f>
        <v>0</v>
      </c>
      <c r="L260" s="82">
        <f t="shared" ref="L260:AM260" si="35">SUM(L79:L257)</f>
        <v>0</v>
      </c>
      <c r="M260" s="82">
        <f t="shared" si="35"/>
        <v>0</v>
      </c>
      <c r="N260" s="82">
        <f t="shared" si="35"/>
        <v>0</v>
      </c>
      <c r="O260" s="82">
        <f t="shared" si="35"/>
        <v>0</v>
      </c>
      <c r="P260" s="82">
        <f t="shared" si="35"/>
        <v>0</v>
      </c>
      <c r="Q260" s="82">
        <f t="shared" si="35"/>
        <v>0</v>
      </c>
      <c r="R260" s="82">
        <f t="shared" si="35"/>
        <v>0</v>
      </c>
      <c r="S260" s="82">
        <f t="shared" si="35"/>
        <v>0</v>
      </c>
      <c r="T260" s="82">
        <f t="shared" si="35"/>
        <v>0</v>
      </c>
      <c r="U260" s="82">
        <f t="shared" si="35"/>
        <v>0</v>
      </c>
      <c r="V260" s="82">
        <f t="shared" si="35"/>
        <v>0</v>
      </c>
      <c r="W260" s="82">
        <f t="shared" si="35"/>
        <v>0</v>
      </c>
      <c r="X260" s="82">
        <f t="shared" si="35"/>
        <v>0</v>
      </c>
      <c r="Y260" s="82">
        <f t="shared" si="35"/>
        <v>0</v>
      </c>
      <c r="Z260" s="82">
        <f t="shared" si="35"/>
        <v>0</v>
      </c>
      <c r="AA260" s="82">
        <f t="shared" si="35"/>
        <v>0</v>
      </c>
      <c r="AB260" s="82">
        <f t="shared" si="35"/>
        <v>0</v>
      </c>
      <c r="AC260" s="82">
        <f t="shared" si="35"/>
        <v>0</v>
      </c>
      <c r="AD260" s="82">
        <f t="shared" si="35"/>
        <v>0</v>
      </c>
      <c r="AE260" s="82">
        <f t="shared" si="35"/>
        <v>0</v>
      </c>
      <c r="AF260" s="82">
        <f t="shared" si="35"/>
        <v>0</v>
      </c>
      <c r="AG260" s="82">
        <f t="shared" si="35"/>
        <v>0</v>
      </c>
      <c r="AH260" s="82">
        <f t="shared" si="35"/>
        <v>0</v>
      </c>
      <c r="AI260" s="82">
        <f t="shared" si="35"/>
        <v>0</v>
      </c>
      <c r="AJ260" s="82">
        <f t="shared" si="35"/>
        <v>0</v>
      </c>
      <c r="AK260" s="82">
        <f t="shared" si="35"/>
        <v>0</v>
      </c>
      <c r="AL260" s="82">
        <f t="shared" si="35"/>
        <v>0</v>
      </c>
      <c r="AM260" s="82">
        <f t="shared" si="35"/>
        <v>0</v>
      </c>
    </row>
    <row r="261" spans="2:39" x14ac:dyDescent="0.2"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46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{BBBF69D0-5E2E-D443-883D-BC681A49DAD5}</x14:id>
        </ext>
      </extLst>
    </cfRule>
  </conditionalFormatting>
  <conditionalFormatting sqref="D91">
    <cfRule type="dataBar" priority="45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{D531804B-A2FB-2C4F-8908-9356FB064E3D}</x14:id>
        </ext>
      </extLst>
    </cfRule>
  </conditionalFormatting>
  <conditionalFormatting sqref="B25:D25">
    <cfRule type="dataBar" priority="44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{C1466E85-9800-754D-AEB5-9F2A25CD0782}</x14:id>
        </ext>
      </extLst>
    </cfRule>
  </conditionalFormatting>
  <conditionalFormatting sqref="C33:D33">
    <cfRule type="dataBar" priority="43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{B5D20891-AD5B-1C46-957E-104C9DA81ECD}</x14:id>
        </ext>
      </extLst>
    </cfRule>
  </conditionalFormatting>
  <conditionalFormatting sqref="D103">
    <cfRule type="dataBar" priority="42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{C2F5EAC1-3E3C-AF48-B1CE-AB2AB5B10B54}</x14:id>
        </ext>
      </extLst>
    </cfRule>
  </conditionalFormatting>
  <conditionalFormatting sqref="C34:D34">
    <cfRule type="dataBar" priority="4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{5E8AD87A-65CC-0644-8227-13AD1AE6838F}</x14:id>
        </ext>
      </extLst>
    </cfRule>
  </conditionalFormatting>
  <conditionalFormatting sqref="C35:D35">
    <cfRule type="dataBar" priority="40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{6844734B-B242-AD45-8D98-C015A13445D7}</x14:id>
        </ext>
      </extLst>
    </cfRule>
  </conditionalFormatting>
  <conditionalFormatting sqref="C36:D36">
    <cfRule type="dataBar" priority="39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{82D2F5E2-44D2-F44E-8965-8754820D00F8}</x14:id>
        </ext>
      </extLst>
    </cfRule>
  </conditionalFormatting>
  <conditionalFormatting sqref="C37:D37">
    <cfRule type="dataBar" priority="38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{36C16C46-C8DA-5A43-9A91-C0ADD9AACF9E}</x14:id>
        </ext>
      </extLst>
    </cfRule>
  </conditionalFormatting>
  <conditionalFormatting sqref="C38:D38">
    <cfRule type="dataBar" priority="37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{425F71FC-E5C6-C542-A100-7B6668D5C1B3}</x14:id>
        </ext>
      </extLst>
    </cfRule>
  </conditionalFormatting>
  <conditionalFormatting sqref="C39:D39">
    <cfRule type="dataBar" priority="36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{0D15D193-354B-3C4A-9B6C-AF312ADD3915}</x14:id>
        </ext>
      </extLst>
    </cfRule>
  </conditionalFormatting>
  <conditionalFormatting sqref="C40:D40">
    <cfRule type="dataBar" priority="35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{3228B29E-1F4D-5943-8422-473FC7DBD748}</x14:id>
        </ext>
      </extLst>
    </cfRule>
  </conditionalFormatting>
  <conditionalFormatting sqref="C41:D41">
    <cfRule type="dataBar" priority="34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{20934F64-77C5-B348-9021-EE3E42F7F4AC}</x14:id>
        </ext>
      </extLst>
    </cfRule>
  </conditionalFormatting>
  <conditionalFormatting sqref="C42:D42">
    <cfRule type="dataBar" priority="33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{E04AFB95-7F0A-644C-A13C-5F4CAA945A0D}</x14:id>
        </ext>
      </extLst>
    </cfRule>
  </conditionalFormatting>
  <conditionalFormatting sqref="C43:D43">
    <cfRule type="dataBar" priority="32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{0BE5B253-BDD6-EE40-8177-2E3AD2F37096}</x14:id>
        </ext>
      </extLst>
    </cfRule>
  </conditionalFormatting>
  <conditionalFormatting sqref="C44:D47">
    <cfRule type="dataBar" priority="31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{5EE9FFB9-9215-A544-A096-EFCAC6EF002C}</x14:id>
        </ext>
      </extLst>
    </cfRule>
  </conditionalFormatting>
  <conditionalFormatting sqref="D115">
    <cfRule type="dataBar" priority="30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{0DBB276E-E301-1B48-9F8B-AA1F4730CBE0}</x14:id>
        </ext>
      </extLst>
    </cfRule>
  </conditionalFormatting>
  <conditionalFormatting sqref="D127">
    <cfRule type="dataBar" priority="29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{0AFDB0ED-804B-0F48-A7EA-C85825002188}</x14:id>
        </ext>
      </extLst>
    </cfRule>
  </conditionalFormatting>
  <conditionalFormatting sqref="D139">
    <cfRule type="dataBar" priority="28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{DC9012D3-6749-A543-98CF-B26C66456F43}</x14:id>
        </ext>
      </extLst>
    </cfRule>
  </conditionalFormatting>
  <conditionalFormatting sqref="D151">
    <cfRule type="dataBar" priority="27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{CB41B3D0-6239-4444-9B9B-BFB49A162EBB}</x14:id>
        </ext>
      </extLst>
    </cfRule>
  </conditionalFormatting>
  <conditionalFormatting sqref="D163">
    <cfRule type="dataBar" priority="26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{AEBF437C-35CB-A44A-9983-E988E4F47501}</x14:id>
        </ext>
      </extLst>
    </cfRule>
  </conditionalFormatting>
  <conditionalFormatting sqref="D175">
    <cfRule type="dataBar" priority="25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{9F6FC7D8-2657-2C4F-ABC2-F1B42BCD425D}</x14:id>
        </ext>
      </extLst>
    </cfRule>
  </conditionalFormatting>
  <conditionalFormatting sqref="D187">
    <cfRule type="dataBar" priority="24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{E47D9713-6F57-0949-8F2C-8BE870B3A274}</x14:id>
        </ext>
      </extLst>
    </cfRule>
  </conditionalFormatting>
  <conditionalFormatting sqref="D199">
    <cfRule type="dataBar" priority="23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{61FE4332-5648-E540-B01E-DF8E3078E986}</x14:id>
        </ext>
      </extLst>
    </cfRule>
  </conditionalFormatting>
  <conditionalFormatting sqref="D211">
    <cfRule type="dataBar" priority="22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{3DD5EACF-F2E0-8446-83D0-F143DD728654}</x14:id>
        </ext>
      </extLst>
    </cfRule>
  </conditionalFormatting>
  <conditionalFormatting sqref="D57">
    <cfRule type="dataBar" priority="21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{C82422EF-4B08-9D4A-8397-B3B9C13BC34B}</x14:id>
        </ext>
      </extLst>
    </cfRule>
  </conditionalFormatting>
  <conditionalFormatting sqref="D223">
    <cfRule type="dataBar" priority="20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{65A0A6A8-D42D-E541-BE5D-81FC8A92E6E0}</x14:id>
        </ext>
      </extLst>
    </cfRule>
  </conditionalFormatting>
  <conditionalFormatting sqref="D235">
    <cfRule type="dataBar" priority="19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{3941D7C7-145C-C845-8174-EC313C603969}</x14:id>
        </ext>
      </extLst>
    </cfRule>
  </conditionalFormatting>
  <conditionalFormatting sqref="D247">
    <cfRule type="dataBar" priority="18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{13BF32BF-63DB-0741-B11D-F09DED2300CA}</x14:id>
        </ext>
      </extLst>
    </cfRule>
  </conditionalFormatting>
  <conditionalFormatting sqref="I58:AM72">
    <cfRule type="expression" dxfId="5127" priority="17">
      <formula>I$56="DZIŚ"</formula>
    </cfRule>
  </conditionalFormatting>
  <conditionalFormatting sqref="I80:AM89">
    <cfRule type="expression" dxfId="5126" priority="16">
      <formula>I$56="DZIŚ"</formula>
    </cfRule>
  </conditionalFormatting>
  <conditionalFormatting sqref="I2:AM2 I3">
    <cfRule type="expression" dxfId="5125" priority="15">
      <formula>I$56="DZIŚ"</formula>
    </cfRule>
  </conditionalFormatting>
  <conditionalFormatting sqref="I92:AM101">
    <cfRule type="expression" dxfId="5124" priority="14">
      <formula>I$56="DZIŚ"</formula>
    </cfRule>
  </conditionalFormatting>
  <conditionalFormatting sqref="I104:AM113">
    <cfRule type="expression" dxfId="5123" priority="13">
      <formula>I$56="DZIŚ"</formula>
    </cfRule>
  </conditionalFormatting>
  <conditionalFormatting sqref="I116:AM125">
    <cfRule type="expression" dxfId="5122" priority="12">
      <formula>I$56="DZIŚ"</formula>
    </cfRule>
  </conditionalFormatting>
  <conditionalFormatting sqref="I128:AM137">
    <cfRule type="expression" dxfId="5121" priority="11">
      <formula>I$56="DZIŚ"</formula>
    </cfRule>
  </conditionalFormatting>
  <conditionalFormatting sqref="I140:AM149">
    <cfRule type="expression" dxfId="5120" priority="10">
      <formula>I$56="DZIŚ"</formula>
    </cfRule>
  </conditionalFormatting>
  <conditionalFormatting sqref="I152:AM161">
    <cfRule type="expression" dxfId="5119" priority="9">
      <formula>I$56="DZIŚ"</formula>
    </cfRule>
  </conditionalFormatting>
  <conditionalFormatting sqref="I164:AM173">
    <cfRule type="expression" dxfId="5118" priority="8">
      <formula>I$56="DZIŚ"</formula>
    </cfRule>
  </conditionalFormatting>
  <conditionalFormatting sqref="I176:AM185">
    <cfRule type="expression" dxfId="5117" priority="7">
      <formula>I$56="DZIŚ"</formula>
    </cfRule>
  </conditionalFormatting>
  <conditionalFormatting sqref="I188:AM197">
    <cfRule type="expression" dxfId="5116" priority="6">
      <formula>I$56="DZIŚ"</formula>
    </cfRule>
  </conditionalFormatting>
  <conditionalFormatting sqref="I200:AM209">
    <cfRule type="expression" dxfId="5115" priority="5">
      <formula>I$56="DZIŚ"</formula>
    </cfRule>
  </conditionalFormatting>
  <conditionalFormatting sqref="I212:AM221">
    <cfRule type="expression" dxfId="5114" priority="4">
      <formula>I$56="DZIŚ"</formula>
    </cfRule>
  </conditionalFormatting>
  <conditionalFormatting sqref="I224:AM233">
    <cfRule type="expression" dxfId="5113" priority="3">
      <formula>I$56="DZIŚ"</formula>
    </cfRule>
  </conditionalFormatting>
  <conditionalFormatting sqref="I236:AM245">
    <cfRule type="expression" dxfId="5112" priority="2">
      <formula>I$56="DZIŚ"</formula>
    </cfRule>
  </conditionalFormatting>
  <conditionalFormatting sqref="I248:AM257">
    <cfRule type="expression" dxfId="5111" priority="1">
      <formula>I$56="DZIŚ"</formula>
    </cfRule>
  </conditionalFormatting>
  <hyperlinks>
    <hyperlink ref="C5" r:id="rId1" display=" http://budzetdomowywtydzien.pl" xr:uid="{00000000-0004-0000-07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BBF69D0-5E2E-D443-883D-BC681A49DAD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D531804B-A2FB-2C4F-8908-9356FB064E3D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C1466E85-9800-754D-AEB5-9F2A25CD078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B5D20891-AD5B-1C46-957E-104C9DA81ECD}">
            <x14:dataBar minLength="0" maxLength="100" gradient="0" direction="leftToRight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2F5EAC1-3E3C-AF48-B1CE-AB2AB5B10B54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5E8AD87A-65CC-0644-8227-13AD1AE6838F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6844734B-B242-AD45-8D98-C015A13445D7}">
            <x14:dataBar minLength="0" maxLength="100" gradient="0" direction="leftToRight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82D2F5E2-44D2-F44E-8965-8754820D00F8}">
            <x14:dataBar minLength="0" maxLength="100" gradient="0" direction="leftToRight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36C16C46-C8DA-5A43-9A91-C0ADD9AACF9E}">
            <x14:dataBar minLength="0" maxLength="100" gradient="0" direction="leftToRight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25F71FC-E5C6-C542-A100-7B6668D5C1B3}">
            <x14:dataBar minLength="0" maxLength="100" gradient="0" direction="leftToRight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0D15D193-354B-3C4A-9B6C-AF312ADD3915}">
            <x14:dataBar minLength="0" maxLength="100" gradient="0" direction="leftToRight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3228B29E-1F4D-5943-8422-473FC7DBD748}">
            <x14:dataBar minLength="0" maxLength="100" gradient="0" direction="leftToRight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20934F64-77C5-B348-9021-EE3E42F7F4AC}">
            <x14:dataBar minLength="0" maxLength="100" gradient="0" direction="leftToRight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E04AFB95-7F0A-644C-A13C-5F4CAA945A0D}">
            <x14:dataBar minLength="0" maxLength="100" gradient="0" direction="leftToRight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0BE5B253-BDD6-EE40-8177-2E3AD2F37096}">
            <x14:dataBar minLength="0" maxLength="100" gradient="0" direction="leftToRight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5EE9FFB9-9215-A544-A096-EFCAC6EF002C}">
            <x14:dataBar minLength="0" maxLength="100" gradient="0" direction="leftToRight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C44:D47</xm:sqref>
        </x14:conditionalFormatting>
        <x14:conditionalFormatting xmlns:xm="http://schemas.microsoft.com/office/excel/2006/main">
          <x14:cfRule type="dataBar" id="{0DBB276E-E301-1B48-9F8B-AA1F4730CBE0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0AFDB0ED-804B-0F48-A7EA-C85825002188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DC9012D3-6749-A543-98CF-B26C66456F4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CB41B3D0-6239-4444-9B9B-BFB49A162EBB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AEBF437C-35CB-A44A-9983-E988E4F47501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9F6FC7D8-2657-2C4F-ABC2-F1B42BCD425D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E47D9713-6F57-0949-8F2C-8BE870B3A274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61FE4332-5648-E540-B01E-DF8E3078E986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3DD5EACF-F2E0-8446-83D0-F143DD72865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C82422EF-4B08-9D4A-8397-B3B9C13BC34B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65A0A6A8-D42D-E541-BE5D-81FC8A92E6E0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3941D7C7-145C-C845-8174-EC313C603969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13BF32BF-63DB-0741-B11D-F09DED2300CA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Michał Szafrański</cp:lastModifiedBy>
  <dcterms:created xsi:type="dcterms:W3CDTF">2015-03-09T10:18:31Z</dcterms:created>
  <dcterms:modified xsi:type="dcterms:W3CDTF">2021-01-07T16:56:13Z</dcterms:modified>
</cp:coreProperties>
</file>