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12-16 - Blog ART - Szablon budżet 2021/"/>
    </mc:Choice>
  </mc:AlternateContent>
  <xr:revisionPtr revIDLastSave="0" documentId="13_ncr:1_{31C41082-FA93-2040-BD9F-FDE743C1711A}" xr6:coauthVersionLast="46" xr6:coauthVersionMax="46" xr10:uidLastSave="{00000000-0000-0000-0000-000000000000}"/>
  <bookViews>
    <workbookView xWindow="0" yWindow="500" windowWidth="35840" windowHeight="20900" activeTab="4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9" i="4" l="1"/>
  <c r="M77" i="4" l="1"/>
  <c r="B29" i="1" l="1"/>
  <c r="D20" i="1"/>
  <c r="E29" i="1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G1" i="32" s="1"/>
  <c r="D2" i="31"/>
  <c r="G1" i="31" s="1"/>
  <c r="D2" i="30"/>
  <c r="G1" i="30" s="1"/>
  <c r="D2" i="29"/>
  <c r="G1" i="29" s="1"/>
  <c r="D2" i="28"/>
  <c r="G1" i="28" s="1"/>
  <c r="D2" i="27"/>
  <c r="G1" i="27" s="1"/>
  <c r="D2" i="26"/>
  <c r="G1" i="26" s="1"/>
  <c r="D2" i="25"/>
  <c r="G1" i="25" s="1"/>
  <c r="D2" i="24"/>
  <c r="G1" i="24" s="1"/>
  <c r="D2" i="23"/>
  <c r="G1" i="23" s="1"/>
  <c r="D2" i="22"/>
  <c r="G1" i="22" s="1"/>
  <c r="D2" i="4"/>
  <c r="G1" i="4" s="1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F230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E252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F242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F217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F254" i="26"/>
  <c r="E254" i="26"/>
  <c r="B254" i="26"/>
  <c r="B253" i="26"/>
  <c r="B252" i="26"/>
  <c r="F251" i="26"/>
  <c r="E251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F241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E92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F254" i="22"/>
  <c r="E254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F244" i="22"/>
  <c r="E244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F236" i="22"/>
  <c r="E236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F226" i="22"/>
  <c r="E226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F216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E129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AK56" i="22" l="1"/>
  <c r="AC56" i="22"/>
  <c r="AI2" i="22"/>
  <c r="S2" i="22"/>
  <c r="AH2" i="22"/>
  <c r="R2" i="22"/>
  <c r="Q2" i="22"/>
  <c r="Z2" i="22"/>
  <c r="Y2" i="22"/>
  <c r="U56" i="22"/>
  <c r="M56" i="22"/>
  <c r="AG2" i="22"/>
  <c r="P2" i="22"/>
  <c r="N2" i="22"/>
  <c r="AJ56" i="22"/>
  <c r="AB56" i="22"/>
  <c r="O2" i="22"/>
  <c r="T56" i="22"/>
  <c r="L56" i="22"/>
  <c r="AF2" i="22"/>
  <c r="AD2" i="22"/>
  <c r="AI56" i="22"/>
  <c r="AA56" i="22"/>
  <c r="AE2" i="22"/>
  <c r="J56" i="22"/>
  <c r="S56" i="22"/>
  <c r="K56" i="22"/>
  <c r="AA2" i="22"/>
  <c r="AM56" i="22"/>
  <c r="AH56" i="22"/>
  <c r="X56" i="22"/>
  <c r="B29" i="22"/>
  <c r="AC2" i="22"/>
  <c r="M2" i="22"/>
  <c r="AB2" i="22"/>
  <c r="E29" i="22"/>
  <c r="J2" i="22"/>
  <c r="I2" i="22"/>
  <c r="R56" i="22"/>
  <c r="Z56" i="22"/>
  <c r="D20" i="22"/>
  <c r="L2" i="22"/>
  <c r="X2" i="22"/>
  <c r="AG56" i="22"/>
  <c r="K2" i="22"/>
  <c r="P56" i="22"/>
  <c r="Q56" i="22"/>
  <c r="Y56" i="22"/>
  <c r="AF56" i="22"/>
  <c r="I56" i="22"/>
  <c r="AE56" i="22"/>
  <c r="W56" i="22"/>
  <c r="AM2" i="22"/>
  <c r="W2" i="22"/>
  <c r="O56" i="22"/>
  <c r="AL2" i="22"/>
  <c r="V2" i="22"/>
  <c r="AL56" i="22"/>
  <c r="AD56" i="22"/>
  <c r="AK2" i="22"/>
  <c r="U2" i="22"/>
  <c r="AJ2" i="22"/>
  <c r="T2" i="22"/>
  <c r="V56" i="22"/>
  <c r="N56" i="22"/>
  <c r="AK56" i="23"/>
  <c r="AC56" i="23"/>
  <c r="AJ2" i="23"/>
  <c r="T2" i="23"/>
  <c r="AI2" i="23"/>
  <c r="R2" i="23"/>
  <c r="AG2" i="23"/>
  <c r="AF2" i="23"/>
  <c r="AE2" i="23"/>
  <c r="U56" i="23"/>
  <c r="M56" i="23"/>
  <c r="S2" i="23"/>
  <c r="Q2" i="23"/>
  <c r="AJ56" i="23"/>
  <c r="AB56" i="23"/>
  <c r="AH2" i="23"/>
  <c r="L2" i="23"/>
  <c r="I2" i="23"/>
  <c r="T56" i="23"/>
  <c r="L56" i="23"/>
  <c r="P2" i="23"/>
  <c r="AI56" i="23"/>
  <c r="AA56" i="23"/>
  <c r="S56" i="23"/>
  <c r="K56" i="23"/>
  <c r="B29" i="23"/>
  <c r="O2" i="23"/>
  <c r="Y2" i="23"/>
  <c r="AH56" i="23"/>
  <c r="Z56" i="23"/>
  <c r="E29" i="23"/>
  <c r="AD2" i="23"/>
  <c r="N2" i="23"/>
  <c r="AC2" i="23"/>
  <c r="Y56" i="23"/>
  <c r="AB2" i="23"/>
  <c r="R56" i="23"/>
  <c r="J56" i="23"/>
  <c r="D20" i="23"/>
  <c r="M2" i="23"/>
  <c r="AG56" i="23"/>
  <c r="K2" i="23"/>
  <c r="Q56" i="23"/>
  <c r="I56" i="23"/>
  <c r="AA2" i="23"/>
  <c r="Z2" i="23"/>
  <c r="W56" i="23"/>
  <c r="AF56" i="23"/>
  <c r="AM56" i="23"/>
  <c r="J2" i="23"/>
  <c r="P56" i="23"/>
  <c r="AE56" i="23"/>
  <c r="X56" i="23"/>
  <c r="X2" i="23"/>
  <c r="O56" i="23"/>
  <c r="AL56" i="23"/>
  <c r="AM2" i="23"/>
  <c r="W2" i="23"/>
  <c r="AD56" i="23"/>
  <c r="V56" i="23"/>
  <c r="AL2" i="23"/>
  <c r="V2" i="23"/>
  <c r="U2" i="23"/>
  <c r="N56" i="23"/>
  <c r="AK2" i="23"/>
  <c r="AH56" i="24"/>
  <c r="Z56" i="24"/>
  <c r="AK2" i="24"/>
  <c r="U2" i="24"/>
  <c r="T2" i="24"/>
  <c r="AI2" i="24"/>
  <c r="AF2" i="24"/>
  <c r="AA2" i="24"/>
  <c r="R56" i="24"/>
  <c r="J56" i="24"/>
  <c r="AJ2" i="24"/>
  <c r="S2" i="24"/>
  <c r="Q2" i="24"/>
  <c r="AD56" i="24"/>
  <c r="AG56" i="24"/>
  <c r="Y56" i="24"/>
  <c r="AH2" i="24"/>
  <c r="AG2" i="24"/>
  <c r="V56" i="24"/>
  <c r="AB2" i="24"/>
  <c r="Q56" i="24"/>
  <c r="I56" i="24"/>
  <c r="R2" i="24"/>
  <c r="AF56" i="24"/>
  <c r="X56" i="24"/>
  <c r="P2" i="24"/>
  <c r="AC2" i="24"/>
  <c r="T56" i="24"/>
  <c r="P56" i="24"/>
  <c r="AM56" i="24"/>
  <c r="AE56" i="24"/>
  <c r="W56" i="24"/>
  <c r="AE2" i="24"/>
  <c r="O2" i="24"/>
  <c r="AD2" i="24"/>
  <c r="K2" i="24"/>
  <c r="O56" i="24"/>
  <c r="AL56" i="24"/>
  <c r="N2" i="24"/>
  <c r="M2" i="24"/>
  <c r="L2" i="24"/>
  <c r="E29" i="24"/>
  <c r="N56" i="24"/>
  <c r="AK56" i="24"/>
  <c r="B29" i="24"/>
  <c r="Z2" i="24"/>
  <c r="AC56" i="24"/>
  <c r="U56" i="24"/>
  <c r="D20" i="24"/>
  <c r="M56" i="24"/>
  <c r="J2" i="24"/>
  <c r="AB56" i="24"/>
  <c r="Y2" i="24"/>
  <c r="I2" i="24"/>
  <c r="AJ56" i="24"/>
  <c r="L56" i="24"/>
  <c r="X2" i="24"/>
  <c r="AI56" i="24"/>
  <c r="AA56" i="24"/>
  <c r="AM2" i="24"/>
  <c r="W2" i="24"/>
  <c r="AL2" i="24"/>
  <c r="V2" i="24"/>
  <c r="S56" i="24"/>
  <c r="K56" i="24"/>
  <c r="P56" i="25"/>
  <c r="Y56" i="25"/>
  <c r="AL2" i="25"/>
  <c r="V2" i="25"/>
  <c r="AK2" i="25"/>
  <c r="U2" i="25"/>
  <c r="R2" i="25"/>
  <c r="AD2" i="25"/>
  <c r="AE56" i="25"/>
  <c r="I56" i="25"/>
  <c r="AJ2" i="25"/>
  <c r="AI2" i="25"/>
  <c r="N2" i="25"/>
  <c r="L56" i="25"/>
  <c r="K2" i="25"/>
  <c r="O56" i="25"/>
  <c r="X56" i="25"/>
  <c r="T2" i="25"/>
  <c r="AG2" i="25"/>
  <c r="AD56" i="25"/>
  <c r="AM56" i="25"/>
  <c r="S2" i="25"/>
  <c r="N56" i="25"/>
  <c r="W56" i="25"/>
  <c r="AH2" i="25"/>
  <c r="E29" i="25"/>
  <c r="M2" i="25"/>
  <c r="AB2" i="25"/>
  <c r="Q56" i="25"/>
  <c r="AL56" i="25"/>
  <c r="Q2" i="25"/>
  <c r="AI56" i="25"/>
  <c r="AC2" i="25"/>
  <c r="AC56" i="25"/>
  <c r="V56" i="25"/>
  <c r="AF2" i="25"/>
  <c r="P2" i="25"/>
  <c r="AE2" i="25"/>
  <c r="AA2" i="25"/>
  <c r="M56" i="25"/>
  <c r="AK56" i="25"/>
  <c r="O2" i="25"/>
  <c r="U56" i="25"/>
  <c r="L2" i="25"/>
  <c r="S56" i="25"/>
  <c r="AJ56" i="25"/>
  <c r="D20" i="25"/>
  <c r="AB56" i="25"/>
  <c r="T56" i="25"/>
  <c r="B29" i="25"/>
  <c r="AH56" i="25"/>
  <c r="AA56" i="25"/>
  <c r="Z2" i="25"/>
  <c r="J2" i="25"/>
  <c r="R56" i="25"/>
  <c r="K56" i="25"/>
  <c r="Y2" i="25"/>
  <c r="I2" i="25"/>
  <c r="AG56" i="25"/>
  <c r="Z56" i="25"/>
  <c r="X2" i="25"/>
  <c r="AM2" i="25"/>
  <c r="AF56" i="25"/>
  <c r="J56" i="25"/>
  <c r="W2" i="25"/>
  <c r="N56" i="26"/>
  <c r="AM56" i="26"/>
  <c r="AM2" i="26"/>
  <c r="W2" i="26"/>
  <c r="AL2" i="26"/>
  <c r="AK2" i="26"/>
  <c r="AI2" i="26"/>
  <c r="AD2" i="26"/>
  <c r="AB2" i="26"/>
  <c r="P56" i="26"/>
  <c r="W56" i="26"/>
  <c r="V2" i="26"/>
  <c r="AH2" i="26"/>
  <c r="AC56" i="26"/>
  <c r="AL56" i="26"/>
  <c r="U2" i="26"/>
  <c r="S2" i="26"/>
  <c r="AE2" i="26"/>
  <c r="AG56" i="26"/>
  <c r="M56" i="26"/>
  <c r="V56" i="26"/>
  <c r="AJ2" i="26"/>
  <c r="T2" i="26"/>
  <c r="R2" i="26"/>
  <c r="R56" i="26"/>
  <c r="AK56" i="26"/>
  <c r="L2" i="26"/>
  <c r="AF56" i="26"/>
  <c r="U56" i="26"/>
  <c r="O2" i="26"/>
  <c r="M2" i="26"/>
  <c r="AB56" i="26"/>
  <c r="AJ56" i="26"/>
  <c r="AG2" i="26"/>
  <c r="Q2" i="26"/>
  <c r="AF2" i="26"/>
  <c r="L56" i="26"/>
  <c r="T56" i="26"/>
  <c r="P2" i="26"/>
  <c r="Z56" i="26"/>
  <c r="K56" i="26"/>
  <c r="AI56" i="26"/>
  <c r="AH56" i="26"/>
  <c r="S56" i="26"/>
  <c r="N2" i="26"/>
  <c r="AA56" i="26"/>
  <c r="AC2" i="26"/>
  <c r="Q56" i="26"/>
  <c r="J56" i="26"/>
  <c r="E29" i="26"/>
  <c r="AA2" i="26"/>
  <c r="K2" i="26"/>
  <c r="AE56" i="26"/>
  <c r="I56" i="26"/>
  <c r="B29" i="26"/>
  <c r="Z2" i="26"/>
  <c r="J2" i="26"/>
  <c r="O56" i="26"/>
  <c r="Y56" i="26"/>
  <c r="D20" i="26"/>
  <c r="Y2" i="26"/>
  <c r="I2" i="26"/>
  <c r="X2" i="26"/>
  <c r="AD56" i="26"/>
  <c r="X56" i="26"/>
  <c r="AE56" i="27"/>
  <c r="S56" i="27"/>
  <c r="X2" i="27"/>
  <c r="AM2" i="27"/>
  <c r="AI2" i="27"/>
  <c r="O56" i="27"/>
  <c r="AL56" i="27"/>
  <c r="W2" i="27"/>
  <c r="AL2" i="27"/>
  <c r="I56" i="27"/>
  <c r="AB56" i="27"/>
  <c r="V56" i="27"/>
  <c r="V2" i="27"/>
  <c r="AJ2" i="27"/>
  <c r="AA56" i="27"/>
  <c r="E29" i="27"/>
  <c r="AC2" i="27"/>
  <c r="L56" i="27"/>
  <c r="AK56" i="27"/>
  <c r="AK2" i="27"/>
  <c r="U2" i="27"/>
  <c r="T2" i="27"/>
  <c r="Z56" i="27"/>
  <c r="U56" i="27"/>
  <c r="J56" i="27"/>
  <c r="AJ56" i="27"/>
  <c r="S2" i="27"/>
  <c r="AG56" i="27"/>
  <c r="T56" i="27"/>
  <c r="AH2" i="27"/>
  <c r="R2" i="27"/>
  <c r="P2" i="27"/>
  <c r="O2" i="27"/>
  <c r="Q56" i="27"/>
  <c r="AH56" i="27"/>
  <c r="AG2" i="27"/>
  <c r="Q2" i="27"/>
  <c r="AF2" i="27"/>
  <c r="AD2" i="27"/>
  <c r="M2" i="27"/>
  <c r="R56" i="27"/>
  <c r="K56" i="27"/>
  <c r="AE2" i="27"/>
  <c r="N2" i="27"/>
  <c r="AF56" i="27"/>
  <c r="Y56" i="27"/>
  <c r="P56" i="27"/>
  <c r="AD56" i="27"/>
  <c r="X56" i="27"/>
  <c r="B29" i="27"/>
  <c r="AB2" i="27"/>
  <c r="L2" i="27"/>
  <c r="N56" i="27"/>
  <c r="AM56" i="27"/>
  <c r="D20" i="27"/>
  <c r="AA2" i="27"/>
  <c r="K2" i="27"/>
  <c r="AC56" i="27"/>
  <c r="W56" i="27"/>
  <c r="Z2" i="27"/>
  <c r="J2" i="27"/>
  <c r="M56" i="27"/>
  <c r="Y2" i="27"/>
  <c r="AI56" i="27"/>
  <c r="I2" i="27"/>
  <c r="O56" i="28"/>
  <c r="AM56" i="28"/>
  <c r="D20" i="28"/>
  <c r="Y2" i="28"/>
  <c r="I2" i="28"/>
  <c r="AM2" i="28"/>
  <c r="AJ56" i="28"/>
  <c r="AG2" i="28"/>
  <c r="S56" i="28"/>
  <c r="AC56" i="28"/>
  <c r="W56" i="28"/>
  <c r="B29" i="28"/>
  <c r="X2" i="28"/>
  <c r="AK2" i="28"/>
  <c r="AD2" i="28"/>
  <c r="M56" i="28"/>
  <c r="AL56" i="28"/>
  <c r="W2" i="28"/>
  <c r="O2" i="28"/>
  <c r="AB56" i="28"/>
  <c r="V56" i="28"/>
  <c r="AL2" i="28"/>
  <c r="V2" i="28"/>
  <c r="L56" i="28"/>
  <c r="AH56" i="28"/>
  <c r="U2" i="28"/>
  <c r="AD56" i="28"/>
  <c r="R56" i="28"/>
  <c r="AJ2" i="28"/>
  <c r="T2" i="28"/>
  <c r="N56" i="28"/>
  <c r="AK56" i="28"/>
  <c r="AI2" i="28"/>
  <c r="S2" i="28"/>
  <c r="R2" i="28"/>
  <c r="P56" i="28"/>
  <c r="AA56" i="28"/>
  <c r="U56" i="28"/>
  <c r="AH2" i="28"/>
  <c r="K56" i="28"/>
  <c r="Q2" i="28"/>
  <c r="N2" i="28"/>
  <c r="I56" i="28"/>
  <c r="T56" i="28"/>
  <c r="AF2" i="28"/>
  <c r="P2" i="28"/>
  <c r="AF56" i="28"/>
  <c r="AI56" i="28"/>
  <c r="AE2" i="28"/>
  <c r="Z56" i="28"/>
  <c r="AG56" i="28"/>
  <c r="AC2" i="28"/>
  <c r="M2" i="28"/>
  <c r="J56" i="28"/>
  <c r="Q56" i="28"/>
  <c r="AB2" i="28"/>
  <c r="L2" i="28"/>
  <c r="Y56" i="28"/>
  <c r="AA2" i="28"/>
  <c r="K2" i="28"/>
  <c r="E29" i="28"/>
  <c r="Z2" i="28"/>
  <c r="AE56" i="28"/>
  <c r="X56" i="28"/>
  <c r="J2" i="28"/>
  <c r="M56" i="29"/>
  <c r="AJ56" i="29"/>
  <c r="E29" i="29"/>
  <c r="Z2" i="29"/>
  <c r="J2" i="29"/>
  <c r="I2" i="29"/>
  <c r="V2" i="29"/>
  <c r="AM56" i="29"/>
  <c r="Z56" i="29"/>
  <c r="T56" i="29"/>
  <c r="Y2" i="29"/>
  <c r="P2" i="29"/>
  <c r="J56" i="29"/>
  <c r="AI56" i="29"/>
  <c r="X2" i="29"/>
  <c r="AL2" i="29"/>
  <c r="AB56" i="29"/>
  <c r="AE56" i="29"/>
  <c r="S56" i="29"/>
  <c r="AM2" i="29"/>
  <c r="W2" i="29"/>
  <c r="O56" i="29"/>
  <c r="AH56" i="29"/>
  <c r="R2" i="29"/>
  <c r="Y56" i="29"/>
  <c r="R56" i="29"/>
  <c r="AK2" i="29"/>
  <c r="U2" i="29"/>
  <c r="AH2" i="29"/>
  <c r="O2" i="29"/>
  <c r="I56" i="29"/>
  <c r="AF56" i="29"/>
  <c r="AJ2" i="29"/>
  <c r="T2" i="29"/>
  <c r="X56" i="29"/>
  <c r="P56" i="29"/>
  <c r="AI2" i="29"/>
  <c r="S2" i="29"/>
  <c r="V56" i="29"/>
  <c r="AD56" i="29"/>
  <c r="W56" i="29"/>
  <c r="AG2" i="29"/>
  <c r="Q2" i="29"/>
  <c r="N56" i="29"/>
  <c r="AL56" i="29"/>
  <c r="AF2" i="29"/>
  <c r="AE2" i="29"/>
  <c r="L56" i="29"/>
  <c r="AK56" i="29"/>
  <c r="AD2" i="29"/>
  <c r="N2" i="29"/>
  <c r="AA56" i="29"/>
  <c r="U56" i="29"/>
  <c r="AC2" i="29"/>
  <c r="M2" i="29"/>
  <c r="K56" i="29"/>
  <c r="AG56" i="29"/>
  <c r="B29" i="29"/>
  <c r="AB2" i="29"/>
  <c r="L2" i="29"/>
  <c r="AA2" i="29"/>
  <c r="AC56" i="29"/>
  <c r="Q56" i="29"/>
  <c r="D20" i="29"/>
  <c r="K2" i="29"/>
  <c r="Y56" i="30"/>
  <c r="R56" i="30"/>
  <c r="AA2" i="30"/>
  <c r="K2" i="30"/>
  <c r="J2" i="30"/>
  <c r="I56" i="30"/>
  <c r="AG56" i="30"/>
  <c r="D20" i="30"/>
  <c r="Z2" i="30"/>
  <c r="AJ56" i="30"/>
  <c r="AD56" i="30"/>
  <c r="Q56" i="30"/>
  <c r="E29" i="30"/>
  <c r="Y2" i="30"/>
  <c r="I2" i="30"/>
  <c r="AM2" i="30"/>
  <c r="V56" i="30"/>
  <c r="AI2" i="30"/>
  <c r="AF2" i="30"/>
  <c r="N56" i="30"/>
  <c r="AF56" i="30"/>
  <c r="B29" i="30"/>
  <c r="X2" i="30"/>
  <c r="L56" i="30"/>
  <c r="X56" i="30"/>
  <c r="P56" i="30"/>
  <c r="W2" i="30"/>
  <c r="AM56" i="30"/>
  <c r="AE56" i="30"/>
  <c r="AL2" i="30"/>
  <c r="V2" i="30"/>
  <c r="W56" i="30"/>
  <c r="O56" i="30"/>
  <c r="AK2" i="30"/>
  <c r="U2" i="30"/>
  <c r="S2" i="30"/>
  <c r="AL56" i="30"/>
  <c r="AJ2" i="30"/>
  <c r="T2" i="30"/>
  <c r="P2" i="30"/>
  <c r="AC56" i="30"/>
  <c r="M56" i="30"/>
  <c r="AK56" i="30"/>
  <c r="AH2" i="30"/>
  <c r="R2" i="30"/>
  <c r="AB56" i="30"/>
  <c r="U56" i="30"/>
  <c r="AG2" i="30"/>
  <c r="Q2" i="30"/>
  <c r="AA56" i="30"/>
  <c r="T56" i="30"/>
  <c r="AE2" i="30"/>
  <c r="O2" i="30"/>
  <c r="K56" i="30"/>
  <c r="AI56" i="30"/>
  <c r="AD2" i="30"/>
  <c r="N2" i="30"/>
  <c r="Z56" i="30"/>
  <c r="S56" i="30"/>
  <c r="AC2" i="30"/>
  <c r="M2" i="30"/>
  <c r="AB2" i="30"/>
  <c r="J56" i="30"/>
  <c r="AH56" i="30"/>
  <c r="L2" i="30"/>
  <c r="AB56" i="31"/>
  <c r="AF56" i="31"/>
  <c r="AB2" i="31"/>
  <c r="L2" i="31"/>
  <c r="K2" i="31"/>
  <c r="X2" i="31"/>
  <c r="L56" i="31"/>
  <c r="P56" i="31"/>
  <c r="AA2" i="31"/>
  <c r="AG2" i="31"/>
  <c r="AM56" i="31"/>
  <c r="AE56" i="31"/>
  <c r="E29" i="31"/>
  <c r="Z2" i="31"/>
  <c r="J2" i="31"/>
  <c r="W56" i="31"/>
  <c r="O56" i="31"/>
  <c r="D20" i="31"/>
  <c r="Y2" i="31"/>
  <c r="I2" i="31"/>
  <c r="B29" i="31"/>
  <c r="AJ56" i="31"/>
  <c r="AD56" i="31"/>
  <c r="T56" i="31"/>
  <c r="N56" i="31"/>
  <c r="AM2" i="31"/>
  <c r="W2" i="31"/>
  <c r="AK56" i="31"/>
  <c r="AJ2" i="31"/>
  <c r="Y56" i="31"/>
  <c r="AL56" i="31"/>
  <c r="AL2" i="31"/>
  <c r="V2" i="31"/>
  <c r="AA56" i="31"/>
  <c r="V56" i="31"/>
  <c r="AK2" i="31"/>
  <c r="U2" i="31"/>
  <c r="K56" i="31"/>
  <c r="T2" i="31"/>
  <c r="Z56" i="31"/>
  <c r="U56" i="31"/>
  <c r="AI2" i="31"/>
  <c r="S2" i="31"/>
  <c r="Q2" i="31"/>
  <c r="J56" i="31"/>
  <c r="AI56" i="31"/>
  <c r="AH2" i="31"/>
  <c r="R2" i="31"/>
  <c r="S56" i="31"/>
  <c r="I56" i="31"/>
  <c r="AH56" i="31"/>
  <c r="AF2" i="31"/>
  <c r="P2" i="31"/>
  <c r="X56" i="31"/>
  <c r="R56" i="31"/>
  <c r="AE2" i="31"/>
  <c r="O2" i="31"/>
  <c r="AC56" i="31"/>
  <c r="AG56" i="31"/>
  <c r="AD2" i="31"/>
  <c r="N2" i="31"/>
  <c r="AC2" i="31"/>
  <c r="M56" i="31"/>
  <c r="Q56" i="31"/>
  <c r="M2" i="31"/>
  <c r="T56" i="32"/>
  <c r="AA56" i="32"/>
  <c r="AC2" i="32"/>
  <c r="M2" i="32"/>
  <c r="Z56" i="32"/>
  <c r="AG56" i="32"/>
  <c r="U2" i="32"/>
  <c r="R56" i="32"/>
  <c r="AI56" i="32"/>
  <c r="AB2" i="32"/>
  <c r="L2" i="32"/>
  <c r="AM56" i="32"/>
  <c r="AK2" i="32"/>
  <c r="S56" i="32"/>
  <c r="J56" i="32"/>
  <c r="AA2" i="32"/>
  <c r="K2" i="32"/>
  <c r="Y2" i="32"/>
  <c r="AK56" i="32"/>
  <c r="AH56" i="32"/>
  <c r="Y56" i="32"/>
  <c r="Z2" i="32"/>
  <c r="J2" i="32"/>
  <c r="I56" i="32"/>
  <c r="I2" i="32"/>
  <c r="R2" i="32"/>
  <c r="W56" i="32"/>
  <c r="Q56" i="32"/>
  <c r="X56" i="32"/>
  <c r="X2" i="32"/>
  <c r="AL56" i="32"/>
  <c r="AF56" i="32"/>
  <c r="AM2" i="32"/>
  <c r="W2" i="32"/>
  <c r="D20" i="32"/>
  <c r="V56" i="32"/>
  <c r="P56" i="32"/>
  <c r="AL2" i="32"/>
  <c r="V2" i="32"/>
  <c r="AH2" i="32"/>
  <c r="O56" i="32"/>
  <c r="U56" i="32"/>
  <c r="AE56" i="32"/>
  <c r="AJ2" i="32"/>
  <c r="T2" i="32"/>
  <c r="B29" i="32"/>
  <c r="AD56" i="32"/>
  <c r="AI2" i="32"/>
  <c r="S2" i="32"/>
  <c r="E29" i="32"/>
  <c r="AC56" i="32"/>
  <c r="AG2" i="32"/>
  <c r="Q2" i="32"/>
  <c r="N56" i="32"/>
  <c r="M56" i="32"/>
  <c r="AF2" i="32"/>
  <c r="P2" i="32"/>
  <c r="K56" i="32"/>
  <c r="AB56" i="32"/>
  <c r="AE2" i="32"/>
  <c r="O2" i="32"/>
  <c r="L56" i="32"/>
  <c r="N2" i="32"/>
  <c r="AJ56" i="32"/>
  <c r="AD2" i="32"/>
  <c r="F71" i="24"/>
  <c r="AM56" i="4"/>
  <c r="W56" i="4"/>
  <c r="AL56" i="4"/>
  <c r="V56" i="4"/>
  <c r="AK56" i="4"/>
  <c r="U56" i="4"/>
  <c r="AJ56" i="4"/>
  <c r="T56" i="4"/>
  <c r="AI56" i="4"/>
  <c r="S56" i="4"/>
  <c r="AH56" i="4"/>
  <c r="R56" i="4"/>
  <c r="AG56" i="4"/>
  <c r="Q56" i="4"/>
  <c r="AF56" i="4"/>
  <c r="P56" i="4"/>
  <c r="O56" i="4"/>
  <c r="AE56" i="4"/>
  <c r="AD56" i="4"/>
  <c r="N56" i="4"/>
  <c r="AC56" i="4"/>
  <c r="M56" i="4"/>
  <c r="AB56" i="4"/>
  <c r="L56" i="4"/>
  <c r="AA56" i="4"/>
  <c r="K56" i="4"/>
  <c r="Z56" i="4"/>
  <c r="J56" i="4"/>
  <c r="Y56" i="4"/>
  <c r="I56" i="4"/>
  <c r="X56" i="4"/>
  <c r="D20" i="4"/>
  <c r="B29" i="4"/>
  <c r="E29" i="4"/>
  <c r="AL2" i="4"/>
  <c r="V2" i="4"/>
  <c r="AK2" i="4"/>
  <c r="U2" i="4"/>
  <c r="AI2" i="4"/>
  <c r="S2" i="4"/>
  <c r="AH2" i="4"/>
  <c r="R2" i="4"/>
  <c r="AF2" i="4"/>
  <c r="P2" i="4"/>
  <c r="AD2" i="4"/>
  <c r="AC2" i="4"/>
  <c r="M2" i="4"/>
  <c r="AE2" i="4"/>
  <c r="O2" i="4"/>
  <c r="AB2" i="4"/>
  <c r="K2" i="4"/>
  <c r="Z2" i="4"/>
  <c r="I2" i="4"/>
  <c r="AA2" i="4"/>
  <c r="J2" i="4"/>
  <c r="Y2" i="4"/>
  <c r="AJ2" i="4"/>
  <c r="T2" i="4"/>
  <c r="AG2" i="4"/>
  <c r="Q2" i="4"/>
  <c r="N2" i="4"/>
  <c r="L2" i="4"/>
  <c r="X2" i="4"/>
  <c r="AM2" i="4"/>
  <c r="W2" i="4"/>
  <c r="F208" i="32"/>
  <c r="F176" i="32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<sst xmlns="http://schemas.openxmlformats.org/spreadsheetml/2006/main" count="8290" uniqueCount="211">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</sst>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9" formatCode="_([$$-409]* #,##0.00_);_([$$-409]* \(#,##0.00\);_([$$-409]* &quot;-&quot;??_);_(@_)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6">
    <xf numFmtId="0" fontId="0" fillId="0" borderId="0" xfId="0"/>
    <xf numFmtId="0" fontId="4" fillId="0" borderId="0" xfId="0" applyFont="1"/>
    <xf numFmtId="0" fontId="0" fillId="0" borderId="0" xfId="0" quotePrefix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/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5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6" fillId="3" borderId="0" xfId="0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9" fontId="6" fillId="3" borderId="0" xfId="26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26" applyFont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6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6" fillId="3" borderId="0" xfId="0" applyNumberFormat="1" applyFont="1" applyFill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8" fontId="0" fillId="0" borderId="0" xfId="1" applyNumberFormat="1" applyFont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0" xfId="0" quotePrefix="1" applyFill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9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quotePrefix="1" applyAlignment="1">
      <alignment vertical="center" wrapText="1"/>
    </xf>
    <xf numFmtId="49" fontId="0" fillId="4" borderId="0" xfId="0" applyNumberFormat="1" applyFill="1" applyAlignment="1">
      <alignment vertical="center" wrapText="1"/>
    </xf>
    <xf numFmtId="0" fontId="17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8" fontId="0" fillId="0" borderId="0" xfId="1" applyNumberFormat="1" applyFon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/>
    </xf>
    <xf numFmtId="0" fontId="0" fillId="3" borderId="0" xfId="0" applyFill="1" applyAlignment="1">
      <alignment horizontal="right" vertical="center" wrapText="1"/>
    </xf>
    <xf numFmtId="0" fontId="5" fillId="6" borderId="0" xfId="0" applyFont="1" applyFill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169" fontId="12" fillId="3" borderId="0" xfId="0" applyNumberFormat="1" applyFont="1" applyFill="1" applyAlignment="1">
      <alignment horizontal="right" vertical="center"/>
    </xf>
    <xf numFmtId="169" fontId="0" fillId="0" borderId="0" xfId="0" applyNumberFormat="1" applyAlignment="1">
      <alignment vertical="center"/>
    </xf>
    <xf numFmtId="169" fontId="0" fillId="0" borderId="4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0" fillId="0" borderId="6" xfId="0" applyNumberFormat="1" applyBorder="1" applyAlignment="1">
      <alignment horizontal="center" vertical="center" wrapText="1"/>
    </xf>
    <xf numFmtId="169" fontId="9" fillId="5" borderId="0" xfId="0" applyNumberFormat="1" applyFont="1" applyFill="1" applyAlignment="1">
      <alignment horizontal="center" vertical="center"/>
    </xf>
    <xf numFmtId="169" fontId="6" fillId="3" borderId="0" xfId="0" applyNumberFormat="1" applyFont="1" applyFill="1" applyAlignment="1">
      <alignment vertical="center"/>
    </xf>
    <xf numFmtId="169" fontId="4" fillId="3" borderId="0" xfId="1" applyNumberFormat="1" applyFont="1" applyFill="1" applyBorder="1" applyAlignment="1">
      <alignment vertical="center"/>
    </xf>
    <xf numFmtId="169" fontId="0" fillId="4" borderId="0" xfId="1" applyNumberFormat="1" applyFont="1" applyFill="1" applyAlignment="1">
      <alignment vertical="center"/>
    </xf>
    <xf numFmtId="169" fontId="0" fillId="0" borderId="0" xfId="1" applyNumberFormat="1" applyFont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4" fillId="5" borderId="0" xfId="0" applyNumberFormat="1" applyFont="1" applyFill="1" applyAlignment="1">
      <alignment horizontal="center" vertical="center"/>
    </xf>
    <xf numFmtId="169" fontId="0" fillId="0" borderId="0" xfId="0" applyNumberFormat="1"/>
    <xf numFmtId="169" fontId="17" fillId="0" borderId="0" xfId="0" applyNumberFormat="1" applyFont="1" applyAlignment="1">
      <alignment vertical="center"/>
    </xf>
    <xf numFmtId="169" fontId="0" fillId="0" borderId="0" xfId="0" applyNumberFormat="1" applyFill="1" applyAlignment="1">
      <alignment vertical="center"/>
    </xf>
    <xf numFmtId="169" fontId="6" fillId="7" borderId="0" xfId="0" applyNumberFormat="1" applyFont="1" applyFill="1" applyAlignment="1">
      <alignment vertical="center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2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9" formatCode="_([$$-409]* #,##0.00_);_([$$-409]* \(#,##0.00\);_([$$-409]* &quot;-&quot;??_);_(@_)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numFmt numFmtId="169" formatCode="_([$$-409]* #,##0.00_);_([$$-409]* \(#,##0.00\);_([$$-409]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9" formatCode="_([$$-409]* #,##0.00_);_([$$-409]* \(#,##0.00\);_([$$-409]* &quot;-&quot;??_);_(@_)"/>
      <alignment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69" formatCode="_([$$-409]* #,##0.00_);_([$$-409]* \(#,##0.00\);_([$$-409]* &quot;-&quot;??_);_(@_)"/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9" formatCode="_([$$-409]* #,##0.00_);_([$$-409]* \(#,##0.00\);_([$$-409]* &quot;-&quot;??_);_(@_)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30" formatCode="@"/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_([$$-409]* #\ ##0.00_);_([$$-409]* \(#\ ##0.00\);_([$$-409]* "-"??_);_(@_)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_([$$-409]* #\ ##0.00_);_([$$-409]* \(#\ ##0.00\);_([$$-409]*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_([$$-409]* #\ ##0.00_);_([$$-409]* \(#\ ##0.00\);_([$$-409]* "-"??_);_(@_)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_([$$-409]* #\ ##0.00_);_([$$-409]* \(#\ ##0.00\);_([$$-409]* "-"??_);_(@_)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_([$$-409]* #\ ##0.00_);_([$$-409]* \(#\ ##0.00\);_([$$-409]*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_([$$-409]* #\ ##0.00_);_([$$-409]* \(#\ ##0.00\);_([$$-409]*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_([$$-409]* #\ ##0.00_);_([$$-409]* \(#\ ##0.00\);_([$$-409]*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252" dataDxfId="9251">
  <tableColumns count="6">
    <tableColumn id="1" xr3:uid="{00000000-0010-0000-0000-000001000000}" name="Kategoria" dataDxfId="8418"/>
    <tableColumn id="2" xr3:uid="{00000000-0010-0000-0000-000002000000}" name="0" headerRowDxfId="9250" dataDxfId="8417"/>
    <tableColumn id="3" xr3:uid="{00000000-0010-0000-0000-000003000000}" name="02" headerRowDxfId="9249" dataDxfId="8416"/>
    <tableColumn id="4" xr3:uid="{00000000-0010-0000-0000-000004000000}" name="Kolumna4" dataDxfId="8414">
      <calculatedColumnFormula>C69-D69</calculatedColumnFormula>
    </tableColumn>
    <tableColumn id="5" xr3:uid="{00000000-0010-0000-0000-000005000000}" name="Kolumna1" dataDxfId="8415">
      <calculatedColumnFormula>IFERROR(D69/C69,"")</calculatedColumnFormula>
    </tableColumn>
    <tableColumn id="6" xr3:uid="{00000000-0010-0000-0000-000006000000}" name="Kolumna2" dataDxfId="9248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 headerRowDxfId="9215" dataDxfId="9214">
  <tableColumns count="6">
    <tableColumn id="1" xr3:uid="{00000000-0010-0000-0900-000001000000}" name="Kolumna1" dataDxfId="8383"/>
    <tableColumn id="2" xr3:uid="{00000000-0010-0000-0900-000002000000}" name="Kolumna2" dataDxfId="8382"/>
    <tableColumn id="3" xr3:uid="{00000000-0010-0000-0900-000003000000}" name="Kolumna3" dataDxfId="8381">
      <calculatedColumnFormula>SUM(Tabela25[#This Row])</calculatedColumnFormula>
    </tableColumn>
    <tableColumn id="4" xr3:uid="{00000000-0010-0000-0900-000004000000}" name="Kolumna4" dataDxfId="8379">
      <calculatedColumnFormula>C125-D125</calculatedColumnFormula>
    </tableColumn>
    <tableColumn id="5" xr3:uid="{00000000-0010-0000-0900-000005000000}" name="Kolumna5" dataDxfId="8380">
      <calculatedColumnFormula>IFERROR(D125/C125,"")</calculatedColumnFormula>
    </tableColumn>
    <tableColumn id="6" xr3:uid="{00000000-0010-0000-0900-000006000000}" name="Kolumna6" dataDxfId="9213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8893" dataDxfId="7249" headerRowBorderDxfId="8892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280"/>
    <tableColumn id="2" xr3:uid="{00000000-0010-0000-4F00-000002000000}" name="2" dataDxfId="7279"/>
    <tableColumn id="3" xr3:uid="{00000000-0010-0000-4F00-000003000000}" name="3" dataDxfId="7278"/>
    <tableColumn id="4" xr3:uid="{00000000-0010-0000-4F00-000004000000}" name="4" dataDxfId="7277"/>
    <tableColumn id="5" xr3:uid="{00000000-0010-0000-4F00-000005000000}" name="5" dataDxfId="7276"/>
    <tableColumn id="6" xr3:uid="{00000000-0010-0000-4F00-000006000000}" name="6" dataDxfId="7275"/>
    <tableColumn id="7" xr3:uid="{00000000-0010-0000-4F00-000007000000}" name="7" dataDxfId="7274"/>
    <tableColumn id="8" xr3:uid="{00000000-0010-0000-4F00-000008000000}" name="8" dataDxfId="7273"/>
    <tableColumn id="9" xr3:uid="{00000000-0010-0000-4F00-000009000000}" name="9" dataDxfId="7272"/>
    <tableColumn id="10" xr3:uid="{00000000-0010-0000-4F00-00000A000000}" name="10" dataDxfId="7271"/>
    <tableColumn id="11" xr3:uid="{00000000-0010-0000-4F00-00000B000000}" name="11" dataDxfId="7270"/>
    <tableColumn id="12" xr3:uid="{00000000-0010-0000-4F00-00000C000000}" name="12" dataDxfId="7269"/>
    <tableColumn id="13" xr3:uid="{00000000-0010-0000-4F00-00000D000000}" name="13" dataDxfId="7268"/>
    <tableColumn id="14" xr3:uid="{00000000-0010-0000-4F00-00000E000000}" name="14" dataDxfId="7267"/>
    <tableColumn id="15" xr3:uid="{00000000-0010-0000-4F00-00000F000000}" name="15" dataDxfId="7266"/>
    <tableColumn id="16" xr3:uid="{00000000-0010-0000-4F00-000010000000}" name="16" dataDxfId="7265"/>
    <tableColumn id="17" xr3:uid="{00000000-0010-0000-4F00-000011000000}" name="17" dataDxfId="7264"/>
    <tableColumn id="18" xr3:uid="{00000000-0010-0000-4F00-000012000000}" name="18" dataDxfId="7263"/>
    <tableColumn id="19" xr3:uid="{00000000-0010-0000-4F00-000013000000}" name="19" dataDxfId="7262"/>
    <tableColumn id="20" xr3:uid="{00000000-0010-0000-4F00-000014000000}" name="20" dataDxfId="7261"/>
    <tableColumn id="21" xr3:uid="{00000000-0010-0000-4F00-000015000000}" name="21" dataDxfId="7260"/>
    <tableColumn id="22" xr3:uid="{00000000-0010-0000-4F00-000016000000}" name="22" dataDxfId="7259"/>
    <tableColumn id="23" xr3:uid="{00000000-0010-0000-4F00-000017000000}" name="23" dataDxfId="7258"/>
    <tableColumn id="24" xr3:uid="{00000000-0010-0000-4F00-000018000000}" name="24" dataDxfId="7257"/>
    <tableColumn id="25" xr3:uid="{00000000-0010-0000-4F00-000019000000}" name="25" dataDxfId="7256"/>
    <tableColumn id="26" xr3:uid="{00000000-0010-0000-4F00-00001A000000}" name="26" dataDxfId="7255"/>
    <tableColumn id="27" xr3:uid="{00000000-0010-0000-4F00-00001B000000}" name="27" dataDxfId="7254"/>
    <tableColumn id="28" xr3:uid="{00000000-0010-0000-4F00-00001C000000}" name="28" dataDxfId="7253"/>
    <tableColumn id="29" xr3:uid="{00000000-0010-0000-4F00-00001D000000}" name="29" dataDxfId="7252"/>
    <tableColumn id="30" xr3:uid="{00000000-0010-0000-4F00-00001E000000}" name="30" dataDxfId="7251"/>
    <tableColumn id="31" xr3:uid="{00000000-0010-0000-4F00-00001F000000}" name="31" dataDxfId="7250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8891" dataDxfId="7216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247"/>
    <tableColumn id="2" xr3:uid="{00000000-0010-0000-5000-000002000000}" name="2" dataDxfId="7246"/>
    <tableColumn id="3" xr3:uid="{00000000-0010-0000-5000-000003000000}" name="3" dataDxfId="7245"/>
    <tableColumn id="4" xr3:uid="{00000000-0010-0000-5000-000004000000}" name="4" dataDxfId="7244"/>
    <tableColumn id="5" xr3:uid="{00000000-0010-0000-5000-000005000000}" name="5" dataDxfId="7243"/>
    <tableColumn id="6" xr3:uid="{00000000-0010-0000-5000-000006000000}" name="6" dataDxfId="7242"/>
    <tableColumn id="7" xr3:uid="{00000000-0010-0000-5000-000007000000}" name="7" dataDxfId="7241"/>
    <tableColumn id="8" xr3:uid="{00000000-0010-0000-5000-000008000000}" name="8" dataDxfId="7240"/>
    <tableColumn id="9" xr3:uid="{00000000-0010-0000-5000-000009000000}" name="9" dataDxfId="7239"/>
    <tableColumn id="10" xr3:uid="{00000000-0010-0000-5000-00000A000000}" name="10" dataDxfId="7238"/>
    <tableColumn id="11" xr3:uid="{00000000-0010-0000-5000-00000B000000}" name="11" dataDxfId="7237"/>
    <tableColumn id="12" xr3:uid="{00000000-0010-0000-5000-00000C000000}" name="12" dataDxfId="7236"/>
    <tableColumn id="13" xr3:uid="{00000000-0010-0000-5000-00000D000000}" name="13" dataDxfId="7235"/>
    <tableColumn id="14" xr3:uid="{00000000-0010-0000-5000-00000E000000}" name="14" dataDxfId="7234"/>
    <tableColumn id="15" xr3:uid="{00000000-0010-0000-5000-00000F000000}" name="15" dataDxfId="7233"/>
    <tableColumn id="16" xr3:uid="{00000000-0010-0000-5000-000010000000}" name="16" dataDxfId="7232"/>
    <tableColumn id="17" xr3:uid="{00000000-0010-0000-5000-000011000000}" name="17" dataDxfId="7231"/>
    <tableColumn id="18" xr3:uid="{00000000-0010-0000-5000-000012000000}" name="18" dataDxfId="7230"/>
    <tableColumn id="19" xr3:uid="{00000000-0010-0000-5000-000013000000}" name="19" dataDxfId="7229"/>
    <tableColumn id="20" xr3:uid="{00000000-0010-0000-5000-000014000000}" name="20" dataDxfId="7228"/>
    <tableColumn id="21" xr3:uid="{00000000-0010-0000-5000-000015000000}" name="21" dataDxfId="7227"/>
    <tableColumn id="22" xr3:uid="{00000000-0010-0000-5000-000016000000}" name="22" dataDxfId="7226"/>
    <tableColumn id="23" xr3:uid="{00000000-0010-0000-5000-000017000000}" name="23" dataDxfId="7225"/>
    <tableColumn id="24" xr3:uid="{00000000-0010-0000-5000-000018000000}" name="24" dataDxfId="7224"/>
    <tableColumn id="25" xr3:uid="{00000000-0010-0000-5000-000019000000}" name="25" dataDxfId="7223"/>
    <tableColumn id="26" xr3:uid="{00000000-0010-0000-5000-00001A000000}" name="26" dataDxfId="7222"/>
    <tableColumn id="27" xr3:uid="{00000000-0010-0000-5000-00001B000000}" name="27" dataDxfId="7221"/>
    <tableColumn id="28" xr3:uid="{00000000-0010-0000-5000-00001C000000}" name="28" dataDxfId="7220"/>
    <tableColumn id="29" xr3:uid="{00000000-0010-0000-5000-00001D000000}" name="29" dataDxfId="7219"/>
    <tableColumn id="30" xr3:uid="{00000000-0010-0000-5000-00001E000000}" name="30" dataDxfId="7218"/>
    <tableColumn id="31" xr3:uid="{00000000-0010-0000-5000-00001F000000}" name="31" dataDxfId="7217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8890" dataDxfId="7183" headerRowBorderDxfId="8889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214"/>
    <tableColumn id="2" xr3:uid="{00000000-0010-0000-5100-000002000000}" name="2" dataDxfId="7213"/>
    <tableColumn id="3" xr3:uid="{00000000-0010-0000-5100-000003000000}" name="3" dataDxfId="7212"/>
    <tableColumn id="4" xr3:uid="{00000000-0010-0000-5100-000004000000}" name="4" dataDxfId="7211"/>
    <tableColumn id="5" xr3:uid="{00000000-0010-0000-5100-000005000000}" name="5" dataDxfId="7210"/>
    <tableColumn id="6" xr3:uid="{00000000-0010-0000-5100-000006000000}" name="6" dataDxfId="7209"/>
    <tableColumn id="7" xr3:uid="{00000000-0010-0000-5100-000007000000}" name="7" dataDxfId="7208"/>
    <tableColumn id="8" xr3:uid="{00000000-0010-0000-5100-000008000000}" name="8" dataDxfId="7207"/>
    <tableColumn id="9" xr3:uid="{00000000-0010-0000-5100-000009000000}" name="9" dataDxfId="7206"/>
    <tableColumn id="10" xr3:uid="{00000000-0010-0000-5100-00000A000000}" name="10" dataDxfId="7205"/>
    <tableColumn id="11" xr3:uid="{00000000-0010-0000-5100-00000B000000}" name="11" dataDxfId="7204"/>
    <tableColumn id="12" xr3:uid="{00000000-0010-0000-5100-00000C000000}" name="12" dataDxfId="7203"/>
    <tableColumn id="13" xr3:uid="{00000000-0010-0000-5100-00000D000000}" name="13" dataDxfId="7202"/>
    <tableColumn id="14" xr3:uid="{00000000-0010-0000-5100-00000E000000}" name="14" dataDxfId="7201"/>
    <tableColumn id="15" xr3:uid="{00000000-0010-0000-5100-00000F000000}" name="15" dataDxfId="7200"/>
    <tableColumn id="16" xr3:uid="{00000000-0010-0000-5100-000010000000}" name="16" dataDxfId="7199"/>
    <tableColumn id="17" xr3:uid="{00000000-0010-0000-5100-000011000000}" name="17" dataDxfId="7198"/>
    <tableColumn id="18" xr3:uid="{00000000-0010-0000-5100-000012000000}" name="18" dataDxfId="7197"/>
    <tableColumn id="19" xr3:uid="{00000000-0010-0000-5100-000013000000}" name="19" dataDxfId="7196"/>
    <tableColumn id="20" xr3:uid="{00000000-0010-0000-5100-000014000000}" name="20" dataDxfId="7195"/>
    <tableColumn id="21" xr3:uid="{00000000-0010-0000-5100-000015000000}" name="21" dataDxfId="7194"/>
    <tableColumn id="22" xr3:uid="{00000000-0010-0000-5100-000016000000}" name="22" dataDxfId="7193"/>
    <tableColumn id="23" xr3:uid="{00000000-0010-0000-5100-000017000000}" name="23" dataDxfId="7192"/>
    <tableColumn id="24" xr3:uid="{00000000-0010-0000-5100-000018000000}" name="24" dataDxfId="7191"/>
    <tableColumn id="25" xr3:uid="{00000000-0010-0000-5100-000019000000}" name="25" dataDxfId="7190"/>
    <tableColumn id="26" xr3:uid="{00000000-0010-0000-5100-00001A000000}" name="26" dataDxfId="7189"/>
    <tableColumn id="27" xr3:uid="{00000000-0010-0000-5100-00001B000000}" name="27" dataDxfId="7188"/>
    <tableColumn id="28" xr3:uid="{00000000-0010-0000-5100-00001C000000}" name="28" dataDxfId="7187"/>
    <tableColumn id="29" xr3:uid="{00000000-0010-0000-5100-00001D000000}" name="29" dataDxfId="7186"/>
    <tableColumn id="30" xr3:uid="{00000000-0010-0000-5100-00001E000000}" name="30" dataDxfId="7185"/>
    <tableColumn id="31" xr3:uid="{00000000-0010-0000-5100-00001F000000}" name="31" dataDxfId="7184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 headerRowDxfId="8888" dataDxfId="8887">
  <tableColumns count="6">
    <tableColumn id="1" xr3:uid="{00000000-0010-0000-5200-000001000000}" name="Kolumna1" dataDxfId="7591">
      <calculatedColumnFormula>'Wzorzec kategorii'!B180</calculatedColumnFormula>
    </tableColumn>
    <tableColumn id="2" xr3:uid="{00000000-0010-0000-5200-000002000000}" name="Kolumna2" dataDxfId="7590"/>
    <tableColumn id="3" xr3:uid="{00000000-0010-0000-5200-000003000000}" name="Kolumna3" dataDxfId="7589">
      <calculatedColumnFormula>SUM(Tabela19234559[#This Row])</calculatedColumnFormula>
    </tableColumn>
    <tableColumn id="4" xr3:uid="{00000000-0010-0000-5200-000004000000}" name="Kolumna4" dataDxfId="7587">
      <calculatedColumnFormula>C224-D224</calculatedColumnFormula>
    </tableColumn>
    <tableColumn id="5" xr3:uid="{00000000-0010-0000-5200-000005000000}" name="Kolumna5" dataDxfId="7588">
      <calculatedColumnFormula>IFERROR(D224/C224,"")</calculatedColumnFormula>
    </tableColumn>
    <tableColumn id="6" xr3:uid="{00000000-0010-0000-5200-000006000000}" name="Kolumna6" dataDxfId="8886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8885" dataDxfId="7117" headerRowBorderDxfId="8884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148"/>
    <tableColumn id="2" xr3:uid="{00000000-0010-0000-5300-000002000000}" name="2" dataDxfId="7147"/>
    <tableColumn id="3" xr3:uid="{00000000-0010-0000-5300-000003000000}" name="3" dataDxfId="7146"/>
    <tableColumn id="4" xr3:uid="{00000000-0010-0000-5300-000004000000}" name="4" dataDxfId="7145"/>
    <tableColumn id="5" xr3:uid="{00000000-0010-0000-5300-000005000000}" name="5" dataDxfId="7144"/>
    <tableColumn id="6" xr3:uid="{00000000-0010-0000-5300-000006000000}" name="6" dataDxfId="7143"/>
    <tableColumn id="7" xr3:uid="{00000000-0010-0000-5300-000007000000}" name="7" dataDxfId="7142"/>
    <tableColumn id="8" xr3:uid="{00000000-0010-0000-5300-000008000000}" name="8" dataDxfId="7141"/>
    <tableColumn id="9" xr3:uid="{00000000-0010-0000-5300-000009000000}" name="9" dataDxfId="7140"/>
    <tableColumn id="10" xr3:uid="{00000000-0010-0000-5300-00000A000000}" name="10" dataDxfId="7139"/>
    <tableColumn id="11" xr3:uid="{00000000-0010-0000-5300-00000B000000}" name="11" dataDxfId="7138"/>
    <tableColumn id="12" xr3:uid="{00000000-0010-0000-5300-00000C000000}" name="12" dataDxfId="7137"/>
    <tableColumn id="13" xr3:uid="{00000000-0010-0000-5300-00000D000000}" name="13" dataDxfId="7136"/>
    <tableColumn id="14" xr3:uid="{00000000-0010-0000-5300-00000E000000}" name="14" dataDxfId="7135"/>
    <tableColumn id="15" xr3:uid="{00000000-0010-0000-5300-00000F000000}" name="15" dataDxfId="7134"/>
    <tableColumn id="16" xr3:uid="{00000000-0010-0000-5300-000010000000}" name="16" dataDxfId="7133"/>
    <tableColumn id="17" xr3:uid="{00000000-0010-0000-5300-000011000000}" name="17" dataDxfId="7132"/>
    <tableColumn id="18" xr3:uid="{00000000-0010-0000-5300-000012000000}" name="18" dataDxfId="7131"/>
    <tableColumn id="19" xr3:uid="{00000000-0010-0000-5300-000013000000}" name="19" dataDxfId="7130"/>
    <tableColumn id="20" xr3:uid="{00000000-0010-0000-5300-000014000000}" name="20" dataDxfId="7129"/>
    <tableColumn id="21" xr3:uid="{00000000-0010-0000-5300-000015000000}" name="21" dataDxfId="7128"/>
    <tableColumn id="22" xr3:uid="{00000000-0010-0000-5300-000016000000}" name="22" dataDxfId="7127"/>
    <tableColumn id="23" xr3:uid="{00000000-0010-0000-5300-000017000000}" name="23" dataDxfId="7126"/>
    <tableColumn id="24" xr3:uid="{00000000-0010-0000-5300-000018000000}" name="24" dataDxfId="7125"/>
    <tableColumn id="25" xr3:uid="{00000000-0010-0000-5300-000019000000}" name="25" dataDxfId="7124"/>
    <tableColumn id="26" xr3:uid="{00000000-0010-0000-5300-00001A000000}" name="26" dataDxfId="7123"/>
    <tableColumn id="27" xr3:uid="{00000000-0010-0000-5300-00001B000000}" name="27" dataDxfId="7122"/>
    <tableColumn id="28" xr3:uid="{00000000-0010-0000-5300-00001C000000}" name="28" dataDxfId="7121"/>
    <tableColumn id="29" xr3:uid="{00000000-0010-0000-5300-00001D000000}" name="29" dataDxfId="7120"/>
    <tableColumn id="30" xr3:uid="{00000000-0010-0000-5300-00001E000000}" name="30" dataDxfId="7119"/>
    <tableColumn id="31" xr3:uid="{00000000-0010-0000-5300-00001F000000}" name="31" dataDxfId="7118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 headerRowDxfId="8883" dataDxfId="8882">
  <tableColumns count="6">
    <tableColumn id="1" xr3:uid="{00000000-0010-0000-5400-000001000000}" name="Kolumna1" dataDxfId="7586">
      <calculatedColumnFormula>'Wzorzec kategorii'!B192</calculatedColumnFormula>
    </tableColumn>
    <tableColumn id="2" xr3:uid="{00000000-0010-0000-5400-000002000000}" name="Kolumna2" dataDxfId="7585"/>
    <tableColumn id="3" xr3:uid="{00000000-0010-0000-5400-000003000000}" name="Kolumna3" dataDxfId="7584">
      <calculatedColumnFormula>SUM(Tabela1923455962[#This Row])</calculatedColumnFormula>
    </tableColumn>
    <tableColumn id="4" xr3:uid="{00000000-0010-0000-5400-000004000000}" name="Kolumna4" dataDxfId="7582">
      <calculatedColumnFormula>C236-D236</calculatedColumnFormula>
    </tableColumn>
    <tableColumn id="5" xr3:uid="{00000000-0010-0000-5400-000005000000}" name="Kolumna5" dataDxfId="7583">
      <calculatedColumnFormula>IFERROR(D236/C236,"")</calculatedColumnFormula>
    </tableColumn>
    <tableColumn id="6" xr3:uid="{00000000-0010-0000-5400-000006000000}" name="Kolumna6" dataDxfId="8881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 headerRowDxfId="8880" dataDxfId="8879">
  <tableColumns count="6">
    <tableColumn id="1" xr3:uid="{00000000-0010-0000-5500-000001000000}" name="Kolumna1" dataDxfId="7581">
      <calculatedColumnFormula>'Wzorzec kategorii'!B204</calculatedColumnFormula>
    </tableColumn>
    <tableColumn id="2" xr3:uid="{00000000-0010-0000-5500-000002000000}" name="Kolumna2" dataDxfId="7580"/>
    <tableColumn id="3" xr3:uid="{00000000-0010-0000-5500-000003000000}" name="Kolumna3" dataDxfId="7579">
      <calculatedColumnFormula>SUM(Tabela1923455963[#This Row])</calculatedColumnFormula>
    </tableColumn>
    <tableColumn id="4" xr3:uid="{00000000-0010-0000-5500-000004000000}" name="Kolumna4" dataDxfId="7577">
      <calculatedColumnFormula>C248-D248</calculatedColumnFormula>
    </tableColumn>
    <tableColumn id="5" xr3:uid="{00000000-0010-0000-5500-000005000000}" name="Kolumna5" dataDxfId="7578">
      <calculatedColumnFormula>IFERROR(D248/C248,"")</calculatedColumnFormula>
    </tableColumn>
    <tableColumn id="6" xr3:uid="{00000000-0010-0000-5500-000006000000}" name="Kolumna6" dataDxfId="8878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8877" dataDxfId="7084" headerRowBorderDxfId="8876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115"/>
    <tableColumn id="2" xr3:uid="{00000000-0010-0000-5600-000002000000}" name="2" dataDxfId="7114"/>
    <tableColumn id="3" xr3:uid="{00000000-0010-0000-5600-000003000000}" name="3" dataDxfId="7113"/>
    <tableColumn id="4" xr3:uid="{00000000-0010-0000-5600-000004000000}" name="4" dataDxfId="7112"/>
    <tableColumn id="5" xr3:uid="{00000000-0010-0000-5600-000005000000}" name="5" dataDxfId="7111"/>
    <tableColumn id="6" xr3:uid="{00000000-0010-0000-5600-000006000000}" name="6" dataDxfId="7110"/>
    <tableColumn id="7" xr3:uid="{00000000-0010-0000-5600-000007000000}" name="7" dataDxfId="7109"/>
    <tableColumn id="8" xr3:uid="{00000000-0010-0000-5600-000008000000}" name="8" dataDxfId="7108"/>
    <tableColumn id="9" xr3:uid="{00000000-0010-0000-5600-000009000000}" name="9" dataDxfId="7107"/>
    <tableColumn id="10" xr3:uid="{00000000-0010-0000-5600-00000A000000}" name="10" dataDxfId="7106"/>
    <tableColumn id="11" xr3:uid="{00000000-0010-0000-5600-00000B000000}" name="11" dataDxfId="7105"/>
    <tableColumn id="12" xr3:uid="{00000000-0010-0000-5600-00000C000000}" name="12" dataDxfId="7104"/>
    <tableColumn id="13" xr3:uid="{00000000-0010-0000-5600-00000D000000}" name="13" dataDxfId="7103"/>
    <tableColumn id="14" xr3:uid="{00000000-0010-0000-5600-00000E000000}" name="14" dataDxfId="7102"/>
    <tableColumn id="15" xr3:uid="{00000000-0010-0000-5600-00000F000000}" name="15" dataDxfId="7101"/>
    <tableColumn id="16" xr3:uid="{00000000-0010-0000-5600-000010000000}" name="16" dataDxfId="7100"/>
    <tableColumn id="17" xr3:uid="{00000000-0010-0000-5600-000011000000}" name="17" dataDxfId="7099"/>
    <tableColumn id="18" xr3:uid="{00000000-0010-0000-5600-000012000000}" name="18" dataDxfId="7098"/>
    <tableColumn id="19" xr3:uid="{00000000-0010-0000-5600-000013000000}" name="19" dataDxfId="7097"/>
    <tableColumn id="20" xr3:uid="{00000000-0010-0000-5600-000014000000}" name="20" dataDxfId="7096"/>
    <tableColumn id="21" xr3:uid="{00000000-0010-0000-5600-000015000000}" name="21" dataDxfId="7095"/>
    <tableColumn id="22" xr3:uid="{00000000-0010-0000-5600-000016000000}" name="22" dataDxfId="7094"/>
    <tableColumn id="23" xr3:uid="{00000000-0010-0000-5600-000017000000}" name="23" dataDxfId="7093"/>
    <tableColumn id="24" xr3:uid="{00000000-0010-0000-5600-000018000000}" name="24" dataDxfId="7092"/>
    <tableColumn id="25" xr3:uid="{00000000-0010-0000-5600-000019000000}" name="25" dataDxfId="7091"/>
    <tableColumn id="26" xr3:uid="{00000000-0010-0000-5600-00001A000000}" name="26" dataDxfId="7090"/>
    <tableColumn id="27" xr3:uid="{00000000-0010-0000-5600-00001B000000}" name="27" dataDxfId="7089"/>
    <tableColumn id="28" xr3:uid="{00000000-0010-0000-5600-00001C000000}" name="28" dataDxfId="7088"/>
    <tableColumn id="29" xr3:uid="{00000000-0010-0000-5600-00001D000000}" name="29" dataDxfId="7087"/>
    <tableColumn id="30" xr3:uid="{00000000-0010-0000-5600-00001E000000}" name="30" dataDxfId="7086"/>
    <tableColumn id="31" xr3:uid="{00000000-0010-0000-5600-00001F000000}" name="31" dataDxfId="7085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8875" dataDxfId="7051" headerRowBorderDxfId="8874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082"/>
    <tableColumn id="2" xr3:uid="{00000000-0010-0000-5700-000002000000}" name="2" dataDxfId="7081"/>
    <tableColumn id="3" xr3:uid="{00000000-0010-0000-5700-000003000000}" name="3" dataDxfId="7080"/>
    <tableColumn id="4" xr3:uid="{00000000-0010-0000-5700-000004000000}" name="4" dataDxfId="7079"/>
    <tableColumn id="5" xr3:uid="{00000000-0010-0000-5700-000005000000}" name="5" dataDxfId="7078"/>
    <tableColumn id="6" xr3:uid="{00000000-0010-0000-5700-000006000000}" name="6" dataDxfId="7077"/>
    <tableColumn id="7" xr3:uid="{00000000-0010-0000-5700-000007000000}" name="7" dataDxfId="7076"/>
    <tableColumn id="8" xr3:uid="{00000000-0010-0000-5700-000008000000}" name="8" dataDxfId="7075"/>
    <tableColumn id="9" xr3:uid="{00000000-0010-0000-5700-000009000000}" name="9" dataDxfId="7074"/>
    <tableColumn id="10" xr3:uid="{00000000-0010-0000-5700-00000A000000}" name="10" dataDxfId="7073"/>
    <tableColumn id="11" xr3:uid="{00000000-0010-0000-5700-00000B000000}" name="11" dataDxfId="7072"/>
    <tableColumn id="12" xr3:uid="{00000000-0010-0000-5700-00000C000000}" name="12" dataDxfId="7071"/>
    <tableColumn id="13" xr3:uid="{00000000-0010-0000-5700-00000D000000}" name="13" dataDxfId="7070"/>
    <tableColumn id="14" xr3:uid="{00000000-0010-0000-5700-00000E000000}" name="14" dataDxfId="7069"/>
    <tableColumn id="15" xr3:uid="{00000000-0010-0000-5700-00000F000000}" name="15" dataDxfId="7068"/>
    <tableColumn id="16" xr3:uid="{00000000-0010-0000-5700-000010000000}" name="16" dataDxfId="7067"/>
    <tableColumn id="17" xr3:uid="{00000000-0010-0000-5700-000011000000}" name="17" dataDxfId="7066"/>
    <tableColumn id="18" xr3:uid="{00000000-0010-0000-5700-000012000000}" name="18" dataDxfId="7065"/>
    <tableColumn id="19" xr3:uid="{00000000-0010-0000-5700-000013000000}" name="19" dataDxfId="7064"/>
    <tableColumn id="20" xr3:uid="{00000000-0010-0000-5700-000014000000}" name="20" dataDxfId="7063"/>
    <tableColumn id="21" xr3:uid="{00000000-0010-0000-5700-000015000000}" name="21" dataDxfId="7062"/>
    <tableColumn id="22" xr3:uid="{00000000-0010-0000-5700-000016000000}" name="22" dataDxfId="7061"/>
    <tableColumn id="23" xr3:uid="{00000000-0010-0000-5700-000017000000}" name="23" dataDxfId="7060"/>
    <tableColumn id="24" xr3:uid="{00000000-0010-0000-5700-000018000000}" name="24" dataDxfId="7059"/>
    <tableColumn id="25" xr3:uid="{00000000-0010-0000-5700-000019000000}" name="25" dataDxfId="7058"/>
    <tableColumn id="26" xr3:uid="{00000000-0010-0000-5700-00001A000000}" name="26" dataDxfId="7057"/>
    <tableColumn id="27" xr3:uid="{00000000-0010-0000-5700-00001B000000}" name="27" dataDxfId="7056"/>
    <tableColumn id="28" xr3:uid="{00000000-0010-0000-5700-00001C000000}" name="28" dataDxfId="7055"/>
    <tableColumn id="29" xr3:uid="{00000000-0010-0000-5700-00001D000000}" name="29" dataDxfId="7054"/>
    <tableColumn id="30" xr3:uid="{00000000-0010-0000-5700-00001E000000}" name="30" dataDxfId="7053"/>
    <tableColumn id="31" xr3:uid="{00000000-0010-0000-5700-00001F000000}" name="31" dataDxfId="7052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8873" dataDxfId="7545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76"/>
    <tableColumn id="2" xr3:uid="{00000000-0010-0000-5800-000002000000}" name="2" dataDxfId="7575"/>
    <tableColumn id="3" xr3:uid="{00000000-0010-0000-5800-000003000000}" name="3" dataDxfId="7574"/>
    <tableColumn id="4" xr3:uid="{00000000-0010-0000-5800-000004000000}" name="4" dataDxfId="7573"/>
    <tableColumn id="5" xr3:uid="{00000000-0010-0000-5800-000005000000}" name="5" dataDxfId="7572"/>
    <tableColumn id="6" xr3:uid="{00000000-0010-0000-5800-000006000000}" name="6" dataDxfId="7571"/>
    <tableColumn id="7" xr3:uid="{00000000-0010-0000-5800-000007000000}" name="7" dataDxfId="7570"/>
    <tableColumn id="8" xr3:uid="{00000000-0010-0000-5800-000008000000}" name="8" dataDxfId="7569"/>
    <tableColumn id="9" xr3:uid="{00000000-0010-0000-5800-000009000000}" name="9" dataDxfId="7568"/>
    <tableColumn id="10" xr3:uid="{00000000-0010-0000-5800-00000A000000}" name="10" dataDxfId="7567"/>
    <tableColumn id="11" xr3:uid="{00000000-0010-0000-5800-00000B000000}" name="11" dataDxfId="7566"/>
    <tableColumn id="12" xr3:uid="{00000000-0010-0000-5800-00000C000000}" name="12" dataDxfId="7565"/>
    <tableColumn id="13" xr3:uid="{00000000-0010-0000-5800-00000D000000}" name="13" dataDxfId="7564"/>
    <tableColumn id="14" xr3:uid="{00000000-0010-0000-5800-00000E000000}" name="14" dataDxfId="7563"/>
    <tableColumn id="15" xr3:uid="{00000000-0010-0000-5800-00000F000000}" name="15" dataDxfId="7562"/>
    <tableColumn id="16" xr3:uid="{00000000-0010-0000-5800-000010000000}" name="16" dataDxfId="7561"/>
    <tableColumn id="17" xr3:uid="{00000000-0010-0000-5800-000011000000}" name="17" dataDxfId="7560"/>
    <tableColumn id="18" xr3:uid="{00000000-0010-0000-5800-000012000000}" name="18" dataDxfId="7559"/>
    <tableColumn id="19" xr3:uid="{00000000-0010-0000-5800-000013000000}" name="19" dataDxfId="7558"/>
    <tableColumn id="20" xr3:uid="{00000000-0010-0000-5800-000014000000}" name="20" dataDxfId="7557"/>
    <tableColumn id="21" xr3:uid="{00000000-0010-0000-5800-000015000000}" name="21" dataDxfId="7556"/>
    <tableColumn id="22" xr3:uid="{00000000-0010-0000-5800-000016000000}" name="22" dataDxfId="7555"/>
    <tableColumn id="23" xr3:uid="{00000000-0010-0000-5800-000017000000}" name="23" dataDxfId="7554"/>
    <tableColumn id="24" xr3:uid="{00000000-0010-0000-5800-000018000000}" name="24" dataDxfId="7553"/>
    <tableColumn id="25" xr3:uid="{00000000-0010-0000-5800-000019000000}" name="25" dataDxfId="7552"/>
    <tableColumn id="26" xr3:uid="{00000000-0010-0000-5800-00001A000000}" name="26" dataDxfId="7551"/>
    <tableColumn id="27" xr3:uid="{00000000-0010-0000-5800-00001B000000}" name="27" dataDxfId="7550"/>
    <tableColumn id="28" xr3:uid="{00000000-0010-0000-5800-00001C000000}" name="28" dataDxfId="7549"/>
    <tableColumn id="29" xr3:uid="{00000000-0010-0000-5800-00001D000000}" name="29" dataDxfId="7548"/>
    <tableColumn id="30" xr3:uid="{00000000-0010-0000-5800-00001E000000}" name="30" dataDxfId="7547"/>
    <tableColumn id="31" xr3:uid="{00000000-0010-0000-5800-00001F000000}" name="31" dataDxfId="7546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 headerRowDxfId="9212" dataDxfId="9211">
  <tableColumns count="6">
    <tableColumn id="1" xr3:uid="{00000000-0010-0000-0A00-000001000000}" name="Kolumna1" dataDxfId="8378"/>
    <tableColumn id="2" xr3:uid="{00000000-0010-0000-0A00-000002000000}" name="Kolumna2" dataDxfId="8377"/>
    <tableColumn id="3" xr3:uid="{00000000-0010-0000-0A00-000003000000}" name="Kolumna3" dataDxfId="8376">
      <calculatedColumnFormula>SUM(Tabela26[#This Row])</calculatedColumnFormula>
    </tableColumn>
    <tableColumn id="4" xr3:uid="{00000000-0010-0000-0A00-000004000000}" name="Kolumna4" dataDxfId="8374">
      <calculatedColumnFormula>C133-D133</calculatedColumnFormula>
    </tableColumn>
    <tableColumn id="5" xr3:uid="{00000000-0010-0000-0A00-000005000000}" name="Kolumna5" dataDxfId="8375">
      <calculatedColumnFormula>IFERROR(D133/C133,"")</calculatedColumnFormula>
    </tableColumn>
    <tableColumn id="6" xr3:uid="{00000000-0010-0000-0A00-000006000000}" name="Kolumna6" dataDxfId="9210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8856">
  <tableColumns count="6">
    <tableColumn id="1" xr3:uid="{00000000-0010-0000-5900-000001000000}" name="Kategoria" dataDxfId="6415">
      <calculatedColumnFormula>'Wzorzec kategorii'!B36</calculatedColumnFormula>
    </tableColumn>
    <tableColumn id="2" xr3:uid="{00000000-0010-0000-5900-000002000000}" name="0" headerRowDxfId="8855" dataDxfId="6414" dataCellStyle="Walutowy"/>
    <tableColumn id="3" xr3:uid="{00000000-0010-0000-5900-000003000000}" name="02" headerRowDxfId="8854" dataDxfId="6413" dataCellStyle="Walutowy">
      <calculatedColumnFormula>SUM(Tabela33068[#This Row])</calculatedColumnFormula>
    </tableColumn>
    <tableColumn id="4" xr3:uid="{00000000-0010-0000-5900-000004000000}" name="Kolumna4" dataDxfId="6412" dataCellStyle="Walutowy">
      <calculatedColumnFormula>C80-D80</calculatedColumnFormula>
    </tableColumn>
    <tableColumn id="5" xr3:uid="{00000000-0010-0000-5900-000005000000}" name="Kolumna1" dataDxfId="6411" dataCellStyle="Procentowy">
      <calculatedColumnFormula>IFERROR(D80/C80,"")</calculatedColumnFormula>
    </tableColumn>
    <tableColumn id="6" xr3:uid="{00000000-0010-0000-5900-000006000000}" name="Kolumna2" dataDxfId="641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21">
      <calculatedColumnFormula>'Wzorzec kategorii'!B60</calculatedColumnFormula>
    </tableColumn>
    <tableColumn id="2" xr3:uid="{00000000-0010-0000-5A00-000002000000}" name="Kolumna2" dataDxfId="6420" dataCellStyle="Walutowy"/>
    <tableColumn id="3" xr3:uid="{00000000-0010-0000-5A00-000003000000}" name="Kolumna3" dataDxfId="6419" dataCellStyle="Walutowy">
      <calculatedColumnFormula>SUM(Tabela194280[#This Row])</calculatedColumnFormula>
    </tableColumn>
    <tableColumn id="4" xr3:uid="{00000000-0010-0000-5A00-000004000000}" name="Kolumna4" dataDxfId="6418" dataCellStyle="Walutowy">
      <calculatedColumnFormula>C104-D104</calculatedColumnFormula>
    </tableColumn>
    <tableColumn id="5" xr3:uid="{00000000-0010-0000-5A00-000005000000}" name="Kolumna5" dataDxfId="6417" dataCellStyle="Procentowy">
      <calculatedColumnFormula>IFERROR(D104/C104,"")</calculatedColumnFormula>
    </tableColumn>
    <tableColumn id="6" xr3:uid="{00000000-0010-0000-5A00-000006000000}" name="Kolumna6" dataDxfId="6416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8853">
  <tableColumns count="6">
    <tableColumn id="1" xr3:uid="{00000000-0010-0000-5B00-000001000000}" name="Kolumna1" dataDxfId="6427">
      <calculatedColumnFormula>'Wzorzec kategorii'!B15</calculatedColumnFormula>
    </tableColumn>
    <tableColumn id="2" xr3:uid="{00000000-0010-0000-5B00-000002000000}" name="Kolumna2" dataDxfId="6426" dataCellStyle="Walutowy"/>
    <tableColumn id="3" xr3:uid="{00000000-0010-0000-5B00-000003000000}" name="Kolumna3" dataDxfId="6425" dataCellStyle="Walutowy">
      <calculatedColumnFormula>SUM(Tabela3306496[#This Row])</calculatedColumnFormula>
    </tableColumn>
    <tableColumn id="4" xr3:uid="{00000000-0010-0000-5B00-000004000000}" name="Kolumna4" dataDxfId="6424" dataCellStyle="Walutowy">
      <calculatedColumnFormula>Przychody2[[#This Row],[Kolumna3]]-Przychody2[[#This Row],[Kolumna2]]</calculatedColumnFormula>
    </tableColumn>
    <tableColumn id="5" xr3:uid="{00000000-0010-0000-5B00-000005000000}" name="Kolumna5" dataDxfId="6423" dataCellStyle="Procentowy">
      <calculatedColumnFormula>IFERROR(D58/C58,"")</calculatedColumnFormula>
    </tableColumn>
    <tableColumn id="6" xr3:uid="{00000000-0010-0000-5B00-000006000000}" name="Kolumna6" dataDxfId="642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28" dataDxfId="6429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60"/>
    <tableColumn id="2" xr3:uid="{00000000-0010-0000-5C00-000002000000}" name="2" dataDxfId="6459"/>
    <tableColumn id="3" xr3:uid="{00000000-0010-0000-5C00-000003000000}" name="3" dataDxfId="6458"/>
    <tableColumn id="4" xr3:uid="{00000000-0010-0000-5C00-000004000000}" name="4" dataDxfId="6457"/>
    <tableColumn id="5" xr3:uid="{00000000-0010-0000-5C00-000005000000}" name="5" dataDxfId="6456"/>
    <tableColumn id="6" xr3:uid="{00000000-0010-0000-5C00-000006000000}" name="6" dataDxfId="6455"/>
    <tableColumn id="7" xr3:uid="{00000000-0010-0000-5C00-000007000000}" name="7" dataDxfId="6454"/>
    <tableColumn id="8" xr3:uid="{00000000-0010-0000-5C00-000008000000}" name="8" dataDxfId="6453"/>
    <tableColumn id="9" xr3:uid="{00000000-0010-0000-5C00-000009000000}" name="9" dataDxfId="6452"/>
    <tableColumn id="10" xr3:uid="{00000000-0010-0000-5C00-00000A000000}" name="10" dataDxfId="6451"/>
    <tableColumn id="11" xr3:uid="{00000000-0010-0000-5C00-00000B000000}" name="11" dataDxfId="6450"/>
    <tableColumn id="12" xr3:uid="{00000000-0010-0000-5C00-00000C000000}" name="12" dataDxfId="6449"/>
    <tableColumn id="13" xr3:uid="{00000000-0010-0000-5C00-00000D000000}" name="13" dataDxfId="6448"/>
    <tableColumn id="14" xr3:uid="{00000000-0010-0000-5C00-00000E000000}" name="14" dataDxfId="6447"/>
    <tableColumn id="15" xr3:uid="{00000000-0010-0000-5C00-00000F000000}" name="15" dataDxfId="6446"/>
    <tableColumn id="16" xr3:uid="{00000000-0010-0000-5C00-000010000000}" name="16" dataDxfId="6445"/>
    <tableColumn id="17" xr3:uid="{00000000-0010-0000-5C00-000011000000}" name="17" dataDxfId="6444"/>
    <tableColumn id="18" xr3:uid="{00000000-0010-0000-5C00-000012000000}" name="18" dataDxfId="6443"/>
    <tableColumn id="19" xr3:uid="{00000000-0010-0000-5C00-000013000000}" name="19" dataDxfId="6442"/>
    <tableColumn id="20" xr3:uid="{00000000-0010-0000-5C00-000014000000}" name="20" dataDxfId="6441"/>
    <tableColumn id="21" xr3:uid="{00000000-0010-0000-5C00-000015000000}" name="21" dataDxfId="6440"/>
    <tableColumn id="22" xr3:uid="{00000000-0010-0000-5C00-000016000000}" name="22" dataDxfId="6439"/>
    <tableColumn id="23" xr3:uid="{00000000-0010-0000-5C00-000017000000}" name="23" dataDxfId="6438"/>
    <tableColumn id="24" xr3:uid="{00000000-0010-0000-5C00-000018000000}" name="24" dataDxfId="6437"/>
    <tableColumn id="25" xr3:uid="{00000000-0010-0000-5C00-000019000000}" name="25" dataDxfId="6436"/>
    <tableColumn id="26" xr3:uid="{00000000-0010-0000-5C00-00001A000000}" name="26" dataDxfId="6435"/>
    <tableColumn id="27" xr3:uid="{00000000-0010-0000-5C00-00001B000000}" name="27" dataDxfId="6434"/>
    <tableColumn id="28" xr3:uid="{00000000-0010-0000-5C00-00001C000000}" name="28" dataDxfId="6433"/>
    <tableColumn id="29" xr3:uid="{00000000-0010-0000-5C00-00001D000000}" name="29" dataDxfId="6432"/>
    <tableColumn id="30" xr3:uid="{00000000-0010-0000-5C00-00001E000000}" name="30" dataDxfId="6431"/>
    <tableColumn id="31" xr3:uid="{00000000-0010-0000-5C00-00001F000000}" name="31" dataDxfId="643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8852">
  <tableColumns count="6">
    <tableColumn id="1" xr3:uid="{00000000-0010-0000-5D00-000001000000}" name="Kolumna1" dataDxfId="6466">
      <calculatedColumnFormula>'Wzorzec kategorii'!B48</calculatedColumnFormula>
    </tableColumn>
    <tableColumn id="2" xr3:uid="{00000000-0010-0000-5D00-000002000000}" name="Kolumna2" headerRowDxfId="8851" dataDxfId="6465" dataCellStyle="Walutowy"/>
    <tableColumn id="3" xr3:uid="{00000000-0010-0000-5D00-000003000000}" name="Kolumna3" headerRowDxfId="8850" dataDxfId="6464" dataCellStyle="Walutowy">
      <calculatedColumnFormula>SUM(Tabela184179[#This Row])</calculatedColumnFormula>
    </tableColumn>
    <tableColumn id="4" xr3:uid="{00000000-0010-0000-5D00-000004000000}" name="Kolumna4" headerRowDxfId="8849" dataDxfId="6463" dataCellStyle="Walutowy">
      <calculatedColumnFormula>C92-D92</calculatedColumnFormula>
    </tableColumn>
    <tableColumn id="5" xr3:uid="{00000000-0010-0000-5D00-000005000000}" name="Kolumna5" headerRowDxfId="8848" dataDxfId="6462" dataCellStyle="Procentowy">
      <calculatedColumnFormula>IFERROR(D92/C92,"")</calculatedColumnFormula>
    </tableColumn>
    <tableColumn id="6" xr3:uid="{00000000-0010-0000-5D00-000006000000}" name="Kolumna6" headerRowDxfId="8847" dataDxfId="6461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8846" dataDxfId="6472">
      <calculatedColumnFormula>'Wzorzec kategorii'!B72</calculatedColumnFormula>
    </tableColumn>
    <tableColumn id="2" xr3:uid="{00000000-0010-0000-5E00-000002000000}" name="Kolumna2" dataDxfId="6471" dataCellStyle="Walutowy"/>
    <tableColumn id="3" xr3:uid="{00000000-0010-0000-5E00-000003000000}" name="Kolumna3" dataDxfId="6470" dataCellStyle="Walutowy">
      <calculatedColumnFormula>SUM(Tabela19214381[#This Row])</calculatedColumnFormula>
    </tableColumn>
    <tableColumn id="4" xr3:uid="{00000000-0010-0000-5E00-000004000000}" name="Kolumna4" dataDxfId="6469" dataCellStyle="Walutowy">
      <calculatedColumnFormula>C116-D116</calculatedColumnFormula>
    </tableColumn>
    <tableColumn id="5" xr3:uid="{00000000-0010-0000-5E00-000005000000}" name="Kolumna5" dataDxfId="6468" dataCellStyle="Procentowy">
      <calculatedColumnFormula>IFERROR(D116/C116,"")</calculatedColumnFormula>
    </tableColumn>
    <tableColumn id="6" xr3:uid="{00000000-0010-0000-5E00-000006000000}" name="Kolumna6" dataDxfId="6467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8845" dataDxfId="6478">
      <calculatedColumnFormula>'Wzorzec kategorii'!B84</calculatedColumnFormula>
    </tableColumn>
    <tableColumn id="2" xr3:uid="{00000000-0010-0000-5F00-000002000000}" name="Kolumna2" dataDxfId="6477" dataCellStyle="Walutowy"/>
    <tableColumn id="3" xr3:uid="{00000000-0010-0000-5F00-000003000000}" name="Kolumna3" dataDxfId="6476" dataCellStyle="Walutowy">
      <calculatedColumnFormula>SUM(Tabela1921254785[#This Row])</calculatedColumnFormula>
    </tableColumn>
    <tableColumn id="4" xr3:uid="{00000000-0010-0000-5F00-000004000000}" name="Kolumna4" dataDxfId="6475" dataCellStyle="Walutowy">
      <calculatedColumnFormula>C128-D128</calculatedColumnFormula>
    </tableColumn>
    <tableColumn id="5" xr3:uid="{00000000-0010-0000-5F00-000005000000}" name="Kolumna5" dataDxfId="6474" dataCellStyle="Procentowy">
      <calculatedColumnFormula>IFERROR(D128/C128,"")</calculatedColumnFormula>
    </tableColumn>
    <tableColumn id="6" xr3:uid="{00000000-0010-0000-5F00-000006000000}" name="Kolumna6" dataDxfId="6473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8844" dataDxfId="6484">
      <calculatedColumnFormula>'Wzorzec kategorii'!B96</calculatedColumnFormula>
    </tableColumn>
    <tableColumn id="2" xr3:uid="{00000000-0010-0000-6000-000002000000}" name="Kolumna2" dataDxfId="6483" dataCellStyle="Walutowy"/>
    <tableColumn id="3" xr3:uid="{00000000-0010-0000-6000-000003000000}" name="Kolumna3" dataDxfId="6482" dataCellStyle="Walutowy">
      <calculatedColumnFormula>SUM(Tabela1921244684[#This Row])</calculatedColumnFormula>
    </tableColumn>
    <tableColumn id="4" xr3:uid="{00000000-0010-0000-6000-000004000000}" name="Kolumna4" dataDxfId="6481" dataCellStyle="Walutowy">
      <calculatedColumnFormula>C140-D140</calculatedColumnFormula>
    </tableColumn>
    <tableColumn id="5" xr3:uid="{00000000-0010-0000-6000-000005000000}" name="Kolumna5" dataDxfId="6480" dataCellStyle="Procentowy">
      <calculatedColumnFormula>IFERROR(D140/C140,"")</calculatedColumnFormula>
    </tableColumn>
    <tableColumn id="6" xr3:uid="{00000000-0010-0000-6000-000006000000}" name="Kolumna6" dataDxfId="6479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90">
      <calculatedColumnFormula>'Wzorzec kategorii'!B108</calculatedColumnFormula>
    </tableColumn>
    <tableColumn id="2" xr3:uid="{00000000-0010-0000-6100-000002000000}" name="Kolumna2" dataDxfId="6489" dataCellStyle="Walutowy"/>
    <tableColumn id="3" xr3:uid="{00000000-0010-0000-6100-000003000000}" name="Kolumna3" dataDxfId="6488" dataCellStyle="Walutowy">
      <calculatedColumnFormula>SUM(Tabela19224482[#This Row])</calculatedColumnFormula>
    </tableColumn>
    <tableColumn id="4" xr3:uid="{00000000-0010-0000-6100-000004000000}" name="Kolumna4" dataDxfId="6487" dataCellStyle="Walutowy">
      <calculatedColumnFormula>C152-D152</calculatedColumnFormula>
    </tableColumn>
    <tableColumn id="5" xr3:uid="{00000000-0010-0000-6100-000005000000}" name="Kolumna5" dataDxfId="6486" dataCellStyle="Procentowy">
      <calculatedColumnFormula>IFERROR(D152/C152,"")</calculatedColumnFormula>
    </tableColumn>
    <tableColumn id="6" xr3:uid="{00000000-0010-0000-6100-000006000000}" name="Kolumna6" dataDxfId="6485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96">
      <calculatedColumnFormula>'Wzorzec kategorii'!B120</calculatedColumnFormula>
    </tableColumn>
    <tableColumn id="2" xr3:uid="{00000000-0010-0000-6200-000002000000}" name="Kolumna2" dataDxfId="6495" dataCellStyle="Walutowy"/>
    <tableColumn id="3" xr3:uid="{00000000-0010-0000-6200-000003000000}" name="Kolumna3" dataDxfId="6494" dataCellStyle="Walutowy">
      <calculatedColumnFormula>SUM(Tabela254886[#This Row])</calculatedColumnFormula>
    </tableColumn>
    <tableColumn id="4" xr3:uid="{00000000-0010-0000-6200-000004000000}" name="Kolumna4" dataDxfId="6493" dataCellStyle="Walutowy">
      <calculatedColumnFormula>C164-D164</calculatedColumnFormula>
    </tableColumn>
    <tableColumn id="5" xr3:uid="{00000000-0010-0000-6200-000005000000}" name="Kolumna5" dataDxfId="6492" dataCellStyle="Procentowy">
      <calculatedColumnFormula>IFERROR(D164/C164,"")</calculatedColumnFormula>
    </tableColumn>
    <tableColumn id="6" xr3:uid="{00000000-0010-0000-6200-000006000000}" name="Kolumna6" dataDxfId="6491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 headerRowDxfId="9209" dataDxfId="9208">
  <tableColumns count="6">
    <tableColumn id="1" xr3:uid="{00000000-0010-0000-0B00-000001000000}" name="Kolumna1" dataDxfId="8373"/>
    <tableColumn id="2" xr3:uid="{00000000-0010-0000-0B00-000002000000}" name="Kolumna2" dataDxfId="8372"/>
    <tableColumn id="3" xr3:uid="{00000000-0010-0000-0B00-000003000000}" name="Kolumna3" dataDxfId="8371">
      <calculatedColumnFormula>SUM(Tabela27[#This Row])</calculatedColumnFormula>
    </tableColumn>
    <tableColumn id="4" xr3:uid="{00000000-0010-0000-0B00-000004000000}" name="Kolumna4" dataDxfId="8369">
      <calculatedColumnFormula>C143-D143</calculatedColumnFormula>
    </tableColumn>
    <tableColumn id="5" xr3:uid="{00000000-0010-0000-0B00-000005000000}" name="Kolumna5" dataDxfId="8370">
      <calculatedColumnFormula>IFERROR(D143/C143,"")</calculatedColumnFormula>
    </tableColumn>
    <tableColumn id="6" xr3:uid="{00000000-0010-0000-0B00-000006000000}" name="Kolumna6" dataDxfId="9207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502">
      <calculatedColumnFormula>'Wzorzec kategorii'!B132</calculatedColumnFormula>
    </tableColumn>
    <tableColumn id="2" xr3:uid="{00000000-0010-0000-6300-000002000000}" name="Kolumna2" dataDxfId="6501" dataCellStyle="Walutowy"/>
    <tableColumn id="3" xr3:uid="{00000000-0010-0000-6300-000003000000}" name="Kolumna3" dataDxfId="6500" dataCellStyle="Walutowy">
      <calculatedColumnFormula>SUM(Tabela264987[#This Row])</calculatedColumnFormula>
    </tableColumn>
    <tableColumn id="4" xr3:uid="{00000000-0010-0000-6300-000004000000}" name="Kolumna4" dataDxfId="6499" dataCellStyle="Walutowy">
      <calculatedColumnFormula>C176-D176</calculatedColumnFormula>
    </tableColumn>
    <tableColumn id="5" xr3:uid="{00000000-0010-0000-6300-000005000000}" name="Kolumna5" dataDxfId="6498" dataCellStyle="Procentowy">
      <calculatedColumnFormula>IFERROR(D176/C176,"")</calculatedColumnFormula>
    </tableColumn>
    <tableColumn id="6" xr3:uid="{00000000-0010-0000-6300-000006000000}" name="Kolumna6" dataDxfId="6497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508">
      <calculatedColumnFormula>'Wzorzec kategorii'!B144</calculatedColumnFormula>
    </tableColumn>
    <tableColumn id="2" xr3:uid="{00000000-0010-0000-6400-000002000000}" name="Kolumna2" dataDxfId="6507" dataCellStyle="Walutowy"/>
    <tableColumn id="3" xr3:uid="{00000000-0010-0000-6400-000003000000}" name="Kolumna3" dataDxfId="6506" dataCellStyle="Walutowy">
      <calculatedColumnFormula>SUM(Tabela275088[#This Row])</calculatedColumnFormula>
    </tableColumn>
    <tableColumn id="4" xr3:uid="{00000000-0010-0000-6400-000004000000}" name="Kolumna4" dataDxfId="6505" dataCellStyle="Walutowy">
      <calculatedColumnFormula>C188-D188</calculatedColumnFormula>
    </tableColumn>
    <tableColumn id="5" xr3:uid="{00000000-0010-0000-6400-000005000000}" name="Kolumna5" dataDxfId="6504" dataCellStyle="Procentowy">
      <calculatedColumnFormula>IFERROR(D188/C188,"")</calculatedColumnFormula>
    </tableColumn>
    <tableColumn id="6" xr3:uid="{00000000-0010-0000-6400-000006000000}" name="Kolumna6" dataDxfId="6503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14">
      <calculatedColumnFormula>'Wzorzec kategorii'!B156</calculatedColumnFormula>
    </tableColumn>
    <tableColumn id="2" xr3:uid="{00000000-0010-0000-6500-000002000000}" name="Kolumna2" dataDxfId="6513" dataCellStyle="Walutowy"/>
    <tableColumn id="3" xr3:uid="{00000000-0010-0000-6500-000003000000}" name="Kolumna3" dataDxfId="6512" dataCellStyle="Walutowy">
      <calculatedColumnFormula>SUM(Tabela285189[#This Row])</calculatedColumnFormula>
    </tableColumn>
    <tableColumn id="4" xr3:uid="{00000000-0010-0000-6500-000004000000}" name="Kolumna4" dataDxfId="6511" dataCellStyle="Walutowy">
      <calculatedColumnFormula>C200-D200</calculatedColumnFormula>
    </tableColumn>
    <tableColumn id="5" xr3:uid="{00000000-0010-0000-6500-000005000000}" name="Kolumna5" dataDxfId="6510" dataCellStyle="Procentowy">
      <calculatedColumnFormula>IFERROR(D200/C200,"")</calculatedColumnFormula>
    </tableColumn>
    <tableColumn id="6" xr3:uid="{00000000-0010-0000-6500-000006000000}" name="Kolumna6" dataDxfId="6509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20">
      <calculatedColumnFormula>'Wzorzec kategorii'!B168</calculatedColumnFormula>
    </tableColumn>
    <tableColumn id="2" xr3:uid="{00000000-0010-0000-6600-000002000000}" name="Kolumna2" dataDxfId="6519" dataCellStyle="Walutowy"/>
    <tableColumn id="3" xr3:uid="{00000000-0010-0000-6600-000003000000}" name="Kolumna3" dataDxfId="6518" dataCellStyle="Walutowy">
      <calculatedColumnFormula>SUM(Tabela19234583[#This Row])</calculatedColumnFormula>
    </tableColumn>
    <tableColumn id="4" xr3:uid="{00000000-0010-0000-6600-000004000000}" name="Kolumna4" dataDxfId="6517" dataCellStyle="Walutowy">
      <calculatedColumnFormula>C212-D212</calculatedColumnFormula>
    </tableColumn>
    <tableColumn id="5" xr3:uid="{00000000-0010-0000-6600-000005000000}" name="Kolumna5" dataDxfId="6516" dataCellStyle="Procentowy">
      <calculatedColumnFormula>IFERROR(D212/C212,"")</calculatedColumnFormula>
    </tableColumn>
    <tableColumn id="6" xr3:uid="{00000000-0010-0000-6600-000006000000}" name="Kolumna6" dataDxfId="6515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21" dataDxfId="6522" headerRowBorderDxfId="8843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53"/>
    <tableColumn id="2" xr3:uid="{00000000-0010-0000-6700-000002000000}" name="2" dataDxfId="6552"/>
    <tableColumn id="3" xr3:uid="{00000000-0010-0000-6700-000003000000}" name="3" dataDxfId="6551"/>
    <tableColumn id="4" xr3:uid="{00000000-0010-0000-6700-000004000000}" name="4" dataDxfId="6550"/>
    <tableColumn id="5" xr3:uid="{00000000-0010-0000-6700-000005000000}" name="5" dataDxfId="6549"/>
    <tableColumn id="6" xr3:uid="{00000000-0010-0000-6700-000006000000}" name="6" dataDxfId="6548"/>
    <tableColumn id="7" xr3:uid="{00000000-0010-0000-6700-000007000000}" name="7" dataDxfId="6547"/>
    <tableColumn id="8" xr3:uid="{00000000-0010-0000-6700-000008000000}" name="8" dataDxfId="6546"/>
    <tableColumn id="9" xr3:uid="{00000000-0010-0000-6700-000009000000}" name="9" dataDxfId="6545"/>
    <tableColumn id="10" xr3:uid="{00000000-0010-0000-6700-00000A000000}" name="10" dataDxfId="6544"/>
    <tableColumn id="11" xr3:uid="{00000000-0010-0000-6700-00000B000000}" name="11" dataDxfId="6543"/>
    <tableColumn id="12" xr3:uid="{00000000-0010-0000-6700-00000C000000}" name="12" dataDxfId="6542"/>
    <tableColumn id="13" xr3:uid="{00000000-0010-0000-6700-00000D000000}" name="13" dataDxfId="6541"/>
    <tableColumn id="14" xr3:uid="{00000000-0010-0000-6700-00000E000000}" name="14" dataDxfId="6540"/>
    <tableColumn id="15" xr3:uid="{00000000-0010-0000-6700-00000F000000}" name="15" dataDxfId="6539"/>
    <tableColumn id="16" xr3:uid="{00000000-0010-0000-6700-000010000000}" name="16" dataDxfId="6538"/>
    <tableColumn id="17" xr3:uid="{00000000-0010-0000-6700-000011000000}" name="17" dataDxfId="6537"/>
    <tableColumn id="18" xr3:uid="{00000000-0010-0000-6700-000012000000}" name="18" dataDxfId="6536"/>
    <tableColumn id="19" xr3:uid="{00000000-0010-0000-6700-000013000000}" name="19" dataDxfId="6535"/>
    <tableColumn id="20" xr3:uid="{00000000-0010-0000-6700-000014000000}" name="20" dataDxfId="6534"/>
    <tableColumn id="21" xr3:uid="{00000000-0010-0000-6700-000015000000}" name="21" dataDxfId="6533"/>
    <tableColumn id="22" xr3:uid="{00000000-0010-0000-6700-000016000000}" name="22" dataDxfId="6532"/>
    <tableColumn id="23" xr3:uid="{00000000-0010-0000-6700-000017000000}" name="23" dataDxfId="6531"/>
    <tableColumn id="24" xr3:uid="{00000000-0010-0000-6700-000018000000}" name="24" dataDxfId="6530"/>
    <tableColumn id="25" xr3:uid="{00000000-0010-0000-6700-000019000000}" name="25" dataDxfId="6529"/>
    <tableColumn id="26" xr3:uid="{00000000-0010-0000-6700-00001A000000}" name="26" dataDxfId="6528"/>
    <tableColumn id="27" xr3:uid="{00000000-0010-0000-6700-00001B000000}" name="27" dataDxfId="6527"/>
    <tableColumn id="28" xr3:uid="{00000000-0010-0000-6700-00001C000000}" name="28" dataDxfId="6526"/>
    <tableColumn id="29" xr3:uid="{00000000-0010-0000-6700-00001D000000}" name="29" dataDxfId="6525"/>
    <tableColumn id="30" xr3:uid="{00000000-0010-0000-6700-00001E000000}" name="30" dataDxfId="6524"/>
    <tableColumn id="31" xr3:uid="{00000000-0010-0000-6700-00001F000000}" name="31" dataDxfId="6523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54" dataDxfId="6555" headerRowBorderDxfId="8842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86"/>
    <tableColumn id="2" xr3:uid="{00000000-0010-0000-6800-000002000000}" name="2" dataDxfId="6585"/>
    <tableColumn id="3" xr3:uid="{00000000-0010-0000-6800-000003000000}" name="3" dataDxfId="6584"/>
    <tableColumn id="4" xr3:uid="{00000000-0010-0000-6800-000004000000}" name="4" dataDxfId="6583"/>
    <tableColumn id="5" xr3:uid="{00000000-0010-0000-6800-000005000000}" name="5" dataDxfId="6582"/>
    <tableColumn id="6" xr3:uid="{00000000-0010-0000-6800-000006000000}" name="6" dataDxfId="6581"/>
    <tableColumn id="7" xr3:uid="{00000000-0010-0000-6800-000007000000}" name="7" dataDxfId="6580"/>
    <tableColumn id="8" xr3:uid="{00000000-0010-0000-6800-000008000000}" name="8" dataDxfId="6579"/>
    <tableColumn id="9" xr3:uid="{00000000-0010-0000-6800-000009000000}" name="9" dataDxfId="6578"/>
    <tableColumn id="10" xr3:uid="{00000000-0010-0000-6800-00000A000000}" name="10" dataDxfId="6577"/>
    <tableColumn id="11" xr3:uid="{00000000-0010-0000-6800-00000B000000}" name="11" dataDxfId="6576"/>
    <tableColumn id="12" xr3:uid="{00000000-0010-0000-6800-00000C000000}" name="12" dataDxfId="6575"/>
    <tableColumn id="13" xr3:uid="{00000000-0010-0000-6800-00000D000000}" name="13" dataDxfId="6574"/>
    <tableColumn id="14" xr3:uid="{00000000-0010-0000-6800-00000E000000}" name="14" dataDxfId="6573"/>
    <tableColumn id="15" xr3:uid="{00000000-0010-0000-6800-00000F000000}" name="15" dataDxfId="6572"/>
    <tableColumn id="16" xr3:uid="{00000000-0010-0000-6800-000010000000}" name="16" dataDxfId="6571"/>
    <tableColumn id="17" xr3:uid="{00000000-0010-0000-6800-000011000000}" name="17" dataDxfId="6570"/>
    <tableColumn id="18" xr3:uid="{00000000-0010-0000-6800-000012000000}" name="18" dataDxfId="6569"/>
    <tableColumn id="19" xr3:uid="{00000000-0010-0000-6800-000013000000}" name="19" dataDxfId="6568"/>
    <tableColumn id="20" xr3:uid="{00000000-0010-0000-6800-000014000000}" name="20" dataDxfId="6567"/>
    <tableColumn id="21" xr3:uid="{00000000-0010-0000-6800-000015000000}" name="21" dataDxfId="6566"/>
    <tableColumn id="22" xr3:uid="{00000000-0010-0000-6800-000016000000}" name="22" dataDxfId="6565"/>
    <tableColumn id="23" xr3:uid="{00000000-0010-0000-6800-000017000000}" name="23" dataDxfId="6564"/>
    <tableColumn id="24" xr3:uid="{00000000-0010-0000-6800-000018000000}" name="24" dataDxfId="6563"/>
    <tableColumn id="25" xr3:uid="{00000000-0010-0000-6800-000019000000}" name="25" dataDxfId="6562"/>
    <tableColumn id="26" xr3:uid="{00000000-0010-0000-6800-00001A000000}" name="26" dataDxfId="6561"/>
    <tableColumn id="27" xr3:uid="{00000000-0010-0000-6800-00001B000000}" name="27" dataDxfId="6560"/>
    <tableColumn id="28" xr3:uid="{00000000-0010-0000-6800-00001C000000}" name="28" dataDxfId="6559"/>
    <tableColumn id="29" xr3:uid="{00000000-0010-0000-6800-00001D000000}" name="29" dataDxfId="6558"/>
    <tableColumn id="30" xr3:uid="{00000000-0010-0000-6800-00001E000000}" name="30" dataDxfId="6557"/>
    <tableColumn id="31" xr3:uid="{00000000-0010-0000-6800-00001F000000}" name="31" dataDxfId="6556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87" dataDxfId="6588" headerRowBorderDxfId="8841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19"/>
    <tableColumn id="2" xr3:uid="{00000000-0010-0000-6900-000002000000}" name="2" dataDxfId="6618"/>
    <tableColumn id="3" xr3:uid="{00000000-0010-0000-6900-000003000000}" name="3" dataDxfId="6617"/>
    <tableColumn id="4" xr3:uid="{00000000-0010-0000-6900-000004000000}" name="4" dataDxfId="6616"/>
    <tableColumn id="5" xr3:uid="{00000000-0010-0000-6900-000005000000}" name="5" dataDxfId="6615"/>
    <tableColumn id="6" xr3:uid="{00000000-0010-0000-6900-000006000000}" name="6" dataDxfId="6614"/>
    <tableColumn id="7" xr3:uid="{00000000-0010-0000-6900-000007000000}" name="7" dataDxfId="6613"/>
    <tableColumn id="8" xr3:uid="{00000000-0010-0000-6900-000008000000}" name="8" dataDxfId="6612"/>
    <tableColumn id="9" xr3:uid="{00000000-0010-0000-6900-000009000000}" name="9" dataDxfId="6611"/>
    <tableColumn id="10" xr3:uid="{00000000-0010-0000-6900-00000A000000}" name="10" dataDxfId="6610"/>
    <tableColumn id="11" xr3:uid="{00000000-0010-0000-6900-00000B000000}" name="11" dataDxfId="6609"/>
    <tableColumn id="12" xr3:uid="{00000000-0010-0000-6900-00000C000000}" name="12" dataDxfId="6608"/>
    <tableColumn id="13" xr3:uid="{00000000-0010-0000-6900-00000D000000}" name="13" dataDxfId="6607"/>
    <tableColumn id="14" xr3:uid="{00000000-0010-0000-6900-00000E000000}" name="14" dataDxfId="6606"/>
    <tableColumn id="15" xr3:uid="{00000000-0010-0000-6900-00000F000000}" name="15" dataDxfId="6605"/>
    <tableColumn id="16" xr3:uid="{00000000-0010-0000-6900-000010000000}" name="16" dataDxfId="6604"/>
    <tableColumn id="17" xr3:uid="{00000000-0010-0000-6900-000011000000}" name="17" dataDxfId="6603"/>
    <tableColumn id="18" xr3:uid="{00000000-0010-0000-6900-000012000000}" name="18" dataDxfId="6602"/>
    <tableColumn id="19" xr3:uid="{00000000-0010-0000-6900-000013000000}" name="19" dataDxfId="6601"/>
    <tableColumn id="20" xr3:uid="{00000000-0010-0000-6900-000014000000}" name="20" dataDxfId="6600"/>
    <tableColumn id="21" xr3:uid="{00000000-0010-0000-6900-000015000000}" name="21" dataDxfId="6599"/>
    <tableColumn id="22" xr3:uid="{00000000-0010-0000-6900-000016000000}" name="22" dataDxfId="6598"/>
    <tableColumn id="23" xr3:uid="{00000000-0010-0000-6900-000017000000}" name="23" dataDxfId="6597"/>
    <tableColumn id="24" xr3:uid="{00000000-0010-0000-6900-000018000000}" name="24" dataDxfId="6596"/>
    <tableColumn id="25" xr3:uid="{00000000-0010-0000-6900-000019000000}" name="25" dataDxfId="6595"/>
    <tableColumn id="26" xr3:uid="{00000000-0010-0000-6900-00001A000000}" name="26" dataDxfId="6594"/>
    <tableColumn id="27" xr3:uid="{00000000-0010-0000-6900-00001B000000}" name="27" dataDxfId="6593"/>
    <tableColumn id="28" xr3:uid="{00000000-0010-0000-6900-00001C000000}" name="28" dataDxfId="6592"/>
    <tableColumn id="29" xr3:uid="{00000000-0010-0000-6900-00001D000000}" name="29" dataDxfId="6591"/>
    <tableColumn id="30" xr3:uid="{00000000-0010-0000-6900-00001E000000}" name="30" dataDxfId="6590"/>
    <tableColumn id="31" xr3:uid="{00000000-0010-0000-6900-00001F000000}" name="31" dataDxfId="6589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20" dataDxfId="6621" headerRowBorderDxfId="8840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52"/>
    <tableColumn id="2" xr3:uid="{00000000-0010-0000-6A00-000002000000}" name="2" dataDxfId="6651"/>
    <tableColumn id="3" xr3:uid="{00000000-0010-0000-6A00-000003000000}" name="3" dataDxfId="6650"/>
    <tableColumn id="4" xr3:uid="{00000000-0010-0000-6A00-000004000000}" name="4" dataDxfId="6649"/>
    <tableColumn id="5" xr3:uid="{00000000-0010-0000-6A00-000005000000}" name="5" dataDxfId="6648"/>
    <tableColumn id="6" xr3:uid="{00000000-0010-0000-6A00-000006000000}" name="6" dataDxfId="6647"/>
    <tableColumn id="7" xr3:uid="{00000000-0010-0000-6A00-000007000000}" name="7" dataDxfId="6646"/>
    <tableColumn id="8" xr3:uid="{00000000-0010-0000-6A00-000008000000}" name="8" dataDxfId="6645"/>
    <tableColumn id="9" xr3:uid="{00000000-0010-0000-6A00-000009000000}" name="9" dataDxfId="6644"/>
    <tableColumn id="10" xr3:uid="{00000000-0010-0000-6A00-00000A000000}" name="10" dataDxfId="6643"/>
    <tableColumn id="11" xr3:uid="{00000000-0010-0000-6A00-00000B000000}" name="11" dataDxfId="6642"/>
    <tableColumn id="12" xr3:uid="{00000000-0010-0000-6A00-00000C000000}" name="12" dataDxfId="6641"/>
    <tableColumn id="13" xr3:uid="{00000000-0010-0000-6A00-00000D000000}" name="13" dataDxfId="6640"/>
    <tableColumn id="14" xr3:uid="{00000000-0010-0000-6A00-00000E000000}" name="14" dataDxfId="6639"/>
    <tableColumn id="15" xr3:uid="{00000000-0010-0000-6A00-00000F000000}" name="15" dataDxfId="6638"/>
    <tableColumn id="16" xr3:uid="{00000000-0010-0000-6A00-000010000000}" name="16" dataDxfId="6637"/>
    <tableColumn id="17" xr3:uid="{00000000-0010-0000-6A00-000011000000}" name="17" dataDxfId="6636"/>
    <tableColumn id="18" xr3:uid="{00000000-0010-0000-6A00-000012000000}" name="18" dataDxfId="6635"/>
    <tableColumn id="19" xr3:uid="{00000000-0010-0000-6A00-000013000000}" name="19" dataDxfId="6634"/>
    <tableColumn id="20" xr3:uid="{00000000-0010-0000-6A00-000014000000}" name="20" dataDxfId="6633"/>
    <tableColumn id="21" xr3:uid="{00000000-0010-0000-6A00-000015000000}" name="21" dataDxfId="6632"/>
    <tableColumn id="22" xr3:uid="{00000000-0010-0000-6A00-000016000000}" name="22" dataDxfId="6631"/>
    <tableColumn id="23" xr3:uid="{00000000-0010-0000-6A00-000017000000}" name="23" dataDxfId="6630"/>
    <tableColumn id="24" xr3:uid="{00000000-0010-0000-6A00-000018000000}" name="24" dataDxfId="6629"/>
    <tableColumn id="25" xr3:uid="{00000000-0010-0000-6A00-000019000000}" name="25" dataDxfId="6628"/>
    <tableColumn id="26" xr3:uid="{00000000-0010-0000-6A00-00001A000000}" name="26" dataDxfId="6627"/>
    <tableColumn id="27" xr3:uid="{00000000-0010-0000-6A00-00001B000000}" name="27" dataDxfId="6626"/>
    <tableColumn id="28" xr3:uid="{00000000-0010-0000-6A00-00001C000000}" name="28" dataDxfId="6625"/>
    <tableColumn id="29" xr3:uid="{00000000-0010-0000-6A00-00001D000000}" name="29" dataDxfId="6624"/>
    <tableColumn id="30" xr3:uid="{00000000-0010-0000-6A00-00001E000000}" name="30" dataDxfId="6623"/>
    <tableColumn id="31" xr3:uid="{00000000-0010-0000-6A00-00001F000000}" name="31" dataDxfId="6622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53" dataDxfId="6654" headerRowBorderDxfId="8839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85"/>
    <tableColumn id="2" xr3:uid="{00000000-0010-0000-6B00-000002000000}" name="2" dataDxfId="6684"/>
    <tableColumn id="3" xr3:uid="{00000000-0010-0000-6B00-000003000000}" name="3" dataDxfId="6683"/>
    <tableColumn id="4" xr3:uid="{00000000-0010-0000-6B00-000004000000}" name="4" dataDxfId="6682"/>
    <tableColumn id="5" xr3:uid="{00000000-0010-0000-6B00-000005000000}" name="5" dataDxfId="6681"/>
    <tableColumn id="6" xr3:uid="{00000000-0010-0000-6B00-000006000000}" name="6" dataDxfId="6680"/>
    <tableColumn id="7" xr3:uid="{00000000-0010-0000-6B00-000007000000}" name="7" dataDxfId="6679"/>
    <tableColumn id="8" xr3:uid="{00000000-0010-0000-6B00-000008000000}" name="8" dataDxfId="6678"/>
    <tableColumn id="9" xr3:uid="{00000000-0010-0000-6B00-000009000000}" name="9" dataDxfId="6677"/>
    <tableColumn id="10" xr3:uid="{00000000-0010-0000-6B00-00000A000000}" name="10" dataDxfId="6676"/>
    <tableColumn id="11" xr3:uid="{00000000-0010-0000-6B00-00000B000000}" name="11" dataDxfId="6675"/>
    <tableColumn id="12" xr3:uid="{00000000-0010-0000-6B00-00000C000000}" name="12" dataDxfId="6674"/>
    <tableColumn id="13" xr3:uid="{00000000-0010-0000-6B00-00000D000000}" name="13" dataDxfId="6673"/>
    <tableColumn id="14" xr3:uid="{00000000-0010-0000-6B00-00000E000000}" name="14" dataDxfId="6672"/>
    <tableColumn id="15" xr3:uid="{00000000-0010-0000-6B00-00000F000000}" name="15" dataDxfId="6671"/>
    <tableColumn id="16" xr3:uid="{00000000-0010-0000-6B00-000010000000}" name="16" dataDxfId="6670"/>
    <tableColumn id="17" xr3:uid="{00000000-0010-0000-6B00-000011000000}" name="17" dataDxfId="6669"/>
    <tableColumn id="18" xr3:uid="{00000000-0010-0000-6B00-000012000000}" name="18" dataDxfId="6668"/>
    <tableColumn id="19" xr3:uid="{00000000-0010-0000-6B00-000013000000}" name="19" dataDxfId="6667"/>
    <tableColumn id="20" xr3:uid="{00000000-0010-0000-6B00-000014000000}" name="20" dataDxfId="6666"/>
    <tableColumn id="21" xr3:uid="{00000000-0010-0000-6B00-000015000000}" name="21" dataDxfId="6665"/>
    <tableColumn id="22" xr3:uid="{00000000-0010-0000-6B00-000016000000}" name="22" dataDxfId="6664"/>
    <tableColumn id="23" xr3:uid="{00000000-0010-0000-6B00-000017000000}" name="23" dataDxfId="6663"/>
    <tableColumn id="24" xr3:uid="{00000000-0010-0000-6B00-000018000000}" name="24" dataDxfId="6662"/>
    <tableColumn id="25" xr3:uid="{00000000-0010-0000-6B00-000019000000}" name="25" dataDxfId="6661"/>
    <tableColumn id="26" xr3:uid="{00000000-0010-0000-6B00-00001A000000}" name="26" dataDxfId="6660"/>
    <tableColumn id="27" xr3:uid="{00000000-0010-0000-6B00-00001B000000}" name="27" dataDxfId="6659"/>
    <tableColumn id="28" xr3:uid="{00000000-0010-0000-6B00-00001C000000}" name="28" dataDxfId="6658"/>
    <tableColumn id="29" xr3:uid="{00000000-0010-0000-6B00-00001D000000}" name="29" dataDxfId="6657"/>
    <tableColumn id="30" xr3:uid="{00000000-0010-0000-6B00-00001E000000}" name="30" dataDxfId="6656"/>
    <tableColumn id="31" xr3:uid="{00000000-0010-0000-6B00-00001F000000}" name="31" dataDxfId="6655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86" dataDxfId="6687" headerRowBorderDxfId="8838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18"/>
    <tableColumn id="2" xr3:uid="{00000000-0010-0000-6C00-000002000000}" name="2" dataDxfId="6717"/>
    <tableColumn id="3" xr3:uid="{00000000-0010-0000-6C00-000003000000}" name="3" dataDxfId="6716"/>
    <tableColumn id="4" xr3:uid="{00000000-0010-0000-6C00-000004000000}" name="4" dataDxfId="6715"/>
    <tableColumn id="5" xr3:uid="{00000000-0010-0000-6C00-000005000000}" name="5" dataDxfId="6714"/>
    <tableColumn id="6" xr3:uid="{00000000-0010-0000-6C00-000006000000}" name="6" dataDxfId="6713"/>
    <tableColumn id="7" xr3:uid="{00000000-0010-0000-6C00-000007000000}" name="7" dataDxfId="6712"/>
    <tableColumn id="8" xr3:uid="{00000000-0010-0000-6C00-000008000000}" name="8" dataDxfId="6711"/>
    <tableColumn id="9" xr3:uid="{00000000-0010-0000-6C00-000009000000}" name="9" dataDxfId="6710"/>
    <tableColumn id="10" xr3:uid="{00000000-0010-0000-6C00-00000A000000}" name="10" dataDxfId="6709"/>
    <tableColumn id="11" xr3:uid="{00000000-0010-0000-6C00-00000B000000}" name="11" dataDxfId="6708"/>
    <tableColumn id="12" xr3:uid="{00000000-0010-0000-6C00-00000C000000}" name="12" dataDxfId="6707"/>
    <tableColumn id="13" xr3:uid="{00000000-0010-0000-6C00-00000D000000}" name="13" dataDxfId="6706"/>
    <tableColumn id="14" xr3:uid="{00000000-0010-0000-6C00-00000E000000}" name="14" dataDxfId="6705"/>
    <tableColumn id="15" xr3:uid="{00000000-0010-0000-6C00-00000F000000}" name="15" dataDxfId="6704"/>
    <tableColumn id="16" xr3:uid="{00000000-0010-0000-6C00-000010000000}" name="16" dataDxfId="6703"/>
    <tableColumn id="17" xr3:uid="{00000000-0010-0000-6C00-000011000000}" name="17" dataDxfId="6702"/>
    <tableColumn id="18" xr3:uid="{00000000-0010-0000-6C00-000012000000}" name="18" dataDxfId="6701"/>
    <tableColumn id="19" xr3:uid="{00000000-0010-0000-6C00-000013000000}" name="19" dataDxfId="6700"/>
    <tableColumn id="20" xr3:uid="{00000000-0010-0000-6C00-000014000000}" name="20" dataDxfId="6699"/>
    <tableColumn id="21" xr3:uid="{00000000-0010-0000-6C00-000015000000}" name="21" dataDxfId="6698"/>
    <tableColumn id="22" xr3:uid="{00000000-0010-0000-6C00-000016000000}" name="22" dataDxfId="6697"/>
    <tableColumn id="23" xr3:uid="{00000000-0010-0000-6C00-000017000000}" name="23" dataDxfId="6696"/>
    <tableColumn id="24" xr3:uid="{00000000-0010-0000-6C00-000018000000}" name="24" dataDxfId="6695"/>
    <tableColumn id="25" xr3:uid="{00000000-0010-0000-6C00-000019000000}" name="25" dataDxfId="6694"/>
    <tableColumn id="26" xr3:uid="{00000000-0010-0000-6C00-00001A000000}" name="26" dataDxfId="6693"/>
    <tableColumn id="27" xr3:uid="{00000000-0010-0000-6C00-00001B000000}" name="27" dataDxfId="6692"/>
    <tableColumn id="28" xr3:uid="{00000000-0010-0000-6C00-00001C000000}" name="28" dataDxfId="6691"/>
    <tableColumn id="29" xr3:uid="{00000000-0010-0000-6C00-00001D000000}" name="29" dataDxfId="6690"/>
    <tableColumn id="30" xr3:uid="{00000000-0010-0000-6C00-00001E000000}" name="30" dataDxfId="6689"/>
    <tableColumn id="31" xr3:uid="{00000000-0010-0000-6C00-00001F000000}" name="31" dataDxfId="668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 headerRowDxfId="9206" dataDxfId="9205">
  <tableColumns count="6">
    <tableColumn id="1" xr3:uid="{00000000-0010-0000-0C00-000001000000}" name="Kolumna1" dataDxfId="8368"/>
    <tableColumn id="2" xr3:uid="{00000000-0010-0000-0C00-000002000000}" name="Kolumna2" dataDxfId="8367"/>
    <tableColumn id="3" xr3:uid="{00000000-0010-0000-0C00-000003000000}" name="Kolumna3" dataDxfId="8366">
      <calculatedColumnFormula>SUM(Tabela28[#This Row])</calculatedColumnFormula>
    </tableColumn>
    <tableColumn id="4" xr3:uid="{00000000-0010-0000-0C00-000004000000}" name="Kolumna4" dataDxfId="8364">
      <calculatedColumnFormula>C153-D153</calculatedColumnFormula>
    </tableColumn>
    <tableColumn id="5" xr3:uid="{00000000-0010-0000-0C00-000005000000}" name="Kolumna5" dataDxfId="8365">
      <calculatedColumnFormula>IFERROR(D153/C153,"")</calculatedColumnFormula>
    </tableColumn>
    <tableColumn id="6" xr3:uid="{00000000-0010-0000-0C00-000006000000}" name="Kolumna6" dataDxfId="9204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19" dataDxfId="6720" headerRowBorderDxfId="8837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51"/>
    <tableColumn id="2" xr3:uid="{00000000-0010-0000-6D00-000002000000}" name="2" dataDxfId="6750"/>
    <tableColumn id="3" xr3:uid="{00000000-0010-0000-6D00-000003000000}" name="3" dataDxfId="6749"/>
    <tableColumn id="4" xr3:uid="{00000000-0010-0000-6D00-000004000000}" name="4" dataDxfId="6748"/>
    <tableColumn id="5" xr3:uid="{00000000-0010-0000-6D00-000005000000}" name="5" dataDxfId="6747"/>
    <tableColumn id="6" xr3:uid="{00000000-0010-0000-6D00-000006000000}" name="6" dataDxfId="6746"/>
    <tableColumn id="7" xr3:uid="{00000000-0010-0000-6D00-000007000000}" name="7" dataDxfId="6745"/>
    <tableColumn id="8" xr3:uid="{00000000-0010-0000-6D00-000008000000}" name="8" dataDxfId="6744"/>
    <tableColumn id="9" xr3:uid="{00000000-0010-0000-6D00-000009000000}" name="9" dataDxfId="6743"/>
    <tableColumn id="10" xr3:uid="{00000000-0010-0000-6D00-00000A000000}" name="10" dataDxfId="6742"/>
    <tableColumn id="11" xr3:uid="{00000000-0010-0000-6D00-00000B000000}" name="11" dataDxfId="6741"/>
    <tableColumn id="12" xr3:uid="{00000000-0010-0000-6D00-00000C000000}" name="12" dataDxfId="6740"/>
    <tableColumn id="13" xr3:uid="{00000000-0010-0000-6D00-00000D000000}" name="13" dataDxfId="6739"/>
    <tableColumn id="14" xr3:uid="{00000000-0010-0000-6D00-00000E000000}" name="14" dataDxfId="6738"/>
    <tableColumn id="15" xr3:uid="{00000000-0010-0000-6D00-00000F000000}" name="15" dataDxfId="6737"/>
    <tableColumn id="16" xr3:uid="{00000000-0010-0000-6D00-000010000000}" name="16" dataDxfId="6736"/>
    <tableColumn id="17" xr3:uid="{00000000-0010-0000-6D00-000011000000}" name="17" dataDxfId="6735"/>
    <tableColumn id="18" xr3:uid="{00000000-0010-0000-6D00-000012000000}" name="18" dataDxfId="6734"/>
    <tableColumn id="19" xr3:uid="{00000000-0010-0000-6D00-000013000000}" name="19" dataDxfId="6733"/>
    <tableColumn id="20" xr3:uid="{00000000-0010-0000-6D00-000014000000}" name="20" dataDxfId="6732"/>
    <tableColumn id="21" xr3:uid="{00000000-0010-0000-6D00-000015000000}" name="21" dataDxfId="6731"/>
    <tableColumn id="22" xr3:uid="{00000000-0010-0000-6D00-000016000000}" name="22" dataDxfId="6730"/>
    <tableColumn id="23" xr3:uid="{00000000-0010-0000-6D00-000017000000}" name="23" dataDxfId="6729"/>
    <tableColumn id="24" xr3:uid="{00000000-0010-0000-6D00-000018000000}" name="24" dataDxfId="6728"/>
    <tableColumn id="25" xr3:uid="{00000000-0010-0000-6D00-000019000000}" name="25" dataDxfId="6727"/>
    <tableColumn id="26" xr3:uid="{00000000-0010-0000-6D00-00001A000000}" name="26" dataDxfId="6726"/>
    <tableColumn id="27" xr3:uid="{00000000-0010-0000-6D00-00001B000000}" name="27" dataDxfId="6725"/>
    <tableColumn id="28" xr3:uid="{00000000-0010-0000-6D00-00001C000000}" name="28" dataDxfId="6724"/>
    <tableColumn id="29" xr3:uid="{00000000-0010-0000-6D00-00001D000000}" name="29" dataDxfId="6723"/>
    <tableColumn id="30" xr3:uid="{00000000-0010-0000-6D00-00001E000000}" name="30" dataDxfId="6722"/>
    <tableColumn id="31" xr3:uid="{00000000-0010-0000-6D00-00001F000000}" name="31" dataDxfId="6721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52" dataDxfId="6753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84"/>
    <tableColumn id="2" xr3:uid="{00000000-0010-0000-6E00-000002000000}" name="2" dataDxfId="6783"/>
    <tableColumn id="3" xr3:uid="{00000000-0010-0000-6E00-000003000000}" name="3" dataDxfId="6782"/>
    <tableColumn id="4" xr3:uid="{00000000-0010-0000-6E00-000004000000}" name="4" dataDxfId="6781"/>
    <tableColumn id="5" xr3:uid="{00000000-0010-0000-6E00-000005000000}" name="5" dataDxfId="6780"/>
    <tableColumn id="6" xr3:uid="{00000000-0010-0000-6E00-000006000000}" name="6" dataDxfId="6779"/>
    <tableColumn id="7" xr3:uid="{00000000-0010-0000-6E00-000007000000}" name="7" dataDxfId="6778"/>
    <tableColumn id="8" xr3:uid="{00000000-0010-0000-6E00-000008000000}" name="8" dataDxfId="6777"/>
    <tableColumn id="9" xr3:uid="{00000000-0010-0000-6E00-000009000000}" name="9" dataDxfId="6776"/>
    <tableColumn id="10" xr3:uid="{00000000-0010-0000-6E00-00000A000000}" name="10" dataDxfId="6775"/>
    <tableColumn id="11" xr3:uid="{00000000-0010-0000-6E00-00000B000000}" name="11" dataDxfId="6774"/>
    <tableColumn id="12" xr3:uid="{00000000-0010-0000-6E00-00000C000000}" name="12" dataDxfId="6773"/>
    <tableColumn id="13" xr3:uid="{00000000-0010-0000-6E00-00000D000000}" name="13" dataDxfId="6772"/>
    <tableColumn id="14" xr3:uid="{00000000-0010-0000-6E00-00000E000000}" name="14" dataDxfId="6771"/>
    <tableColumn id="15" xr3:uid="{00000000-0010-0000-6E00-00000F000000}" name="15" dataDxfId="6770"/>
    <tableColumn id="16" xr3:uid="{00000000-0010-0000-6E00-000010000000}" name="16" dataDxfId="6769"/>
    <tableColumn id="17" xr3:uid="{00000000-0010-0000-6E00-000011000000}" name="17" dataDxfId="6768"/>
    <tableColumn id="18" xr3:uid="{00000000-0010-0000-6E00-000012000000}" name="18" dataDxfId="6767"/>
    <tableColumn id="19" xr3:uid="{00000000-0010-0000-6E00-000013000000}" name="19" dataDxfId="6766"/>
    <tableColumn id="20" xr3:uid="{00000000-0010-0000-6E00-000014000000}" name="20" dataDxfId="6765"/>
    <tableColumn id="21" xr3:uid="{00000000-0010-0000-6E00-000015000000}" name="21" dataDxfId="6764"/>
    <tableColumn id="22" xr3:uid="{00000000-0010-0000-6E00-000016000000}" name="22" dataDxfId="6763"/>
    <tableColumn id="23" xr3:uid="{00000000-0010-0000-6E00-000017000000}" name="23" dataDxfId="6762"/>
    <tableColumn id="24" xr3:uid="{00000000-0010-0000-6E00-000018000000}" name="24" dataDxfId="6761"/>
    <tableColumn id="25" xr3:uid="{00000000-0010-0000-6E00-000019000000}" name="25" dataDxfId="6760"/>
    <tableColumn id="26" xr3:uid="{00000000-0010-0000-6E00-00001A000000}" name="26" dataDxfId="6759"/>
    <tableColumn id="27" xr3:uid="{00000000-0010-0000-6E00-00001B000000}" name="27" dataDxfId="6758"/>
    <tableColumn id="28" xr3:uid="{00000000-0010-0000-6E00-00001C000000}" name="28" dataDxfId="6757"/>
    <tableColumn id="29" xr3:uid="{00000000-0010-0000-6E00-00001D000000}" name="29" dataDxfId="6756"/>
    <tableColumn id="30" xr3:uid="{00000000-0010-0000-6E00-00001E000000}" name="30" dataDxfId="6755"/>
    <tableColumn id="31" xr3:uid="{00000000-0010-0000-6E00-00001F000000}" name="31" dataDxfId="6754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85" dataDxfId="6786" headerRowBorderDxfId="8836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17"/>
    <tableColumn id="2" xr3:uid="{00000000-0010-0000-6F00-000002000000}" name="2" dataDxfId="6816"/>
    <tableColumn id="3" xr3:uid="{00000000-0010-0000-6F00-000003000000}" name="3" dataDxfId="6815"/>
    <tableColumn id="4" xr3:uid="{00000000-0010-0000-6F00-000004000000}" name="4" dataDxfId="6814"/>
    <tableColumn id="5" xr3:uid="{00000000-0010-0000-6F00-000005000000}" name="5" dataDxfId="6813"/>
    <tableColumn id="6" xr3:uid="{00000000-0010-0000-6F00-000006000000}" name="6" dataDxfId="6812"/>
    <tableColumn id="7" xr3:uid="{00000000-0010-0000-6F00-000007000000}" name="7" dataDxfId="6811"/>
    <tableColumn id="8" xr3:uid="{00000000-0010-0000-6F00-000008000000}" name="8" dataDxfId="6810"/>
    <tableColumn id="9" xr3:uid="{00000000-0010-0000-6F00-000009000000}" name="9" dataDxfId="6809"/>
    <tableColumn id="10" xr3:uid="{00000000-0010-0000-6F00-00000A000000}" name="10" dataDxfId="6808"/>
    <tableColumn id="11" xr3:uid="{00000000-0010-0000-6F00-00000B000000}" name="11" dataDxfId="6807"/>
    <tableColumn id="12" xr3:uid="{00000000-0010-0000-6F00-00000C000000}" name="12" dataDxfId="6806"/>
    <tableColumn id="13" xr3:uid="{00000000-0010-0000-6F00-00000D000000}" name="13" dataDxfId="6805"/>
    <tableColumn id="14" xr3:uid="{00000000-0010-0000-6F00-00000E000000}" name="14" dataDxfId="6804"/>
    <tableColumn id="15" xr3:uid="{00000000-0010-0000-6F00-00000F000000}" name="15" dataDxfId="6803"/>
    <tableColumn id="16" xr3:uid="{00000000-0010-0000-6F00-000010000000}" name="16" dataDxfId="6802"/>
    <tableColumn id="17" xr3:uid="{00000000-0010-0000-6F00-000011000000}" name="17" dataDxfId="6801"/>
    <tableColumn id="18" xr3:uid="{00000000-0010-0000-6F00-000012000000}" name="18" dataDxfId="6800"/>
    <tableColumn id="19" xr3:uid="{00000000-0010-0000-6F00-000013000000}" name="19" dataDxfId="6799"/>
    <tableColumn id="20" xr3:uid="{00000000-0010-0000-6F00-000014000000}" name="20" dataDxfId="6798"/>
    <tableColumn id="21" xr3:uid="{00000000-0010-0000-6F00-000015000000}" name="21" dataDxfId="6797"/>
    <tableColumn id="22" xr3:uid="{00000000-0010-0000-6F00-000016000000}" name="22" dataDxfId="6796"/>
    <tableColumn id="23" xr3:uid="{00000000-0010-0000-6F00-000017000000}" name="23" dataDxfId="6795"/>
    <tableColumn id="24" xr3:uid="{00000000-0010-0000-6F00-000018000000}" name="24" dataDxfId="6794"/>
    <tableColumn id="25" xr3:uid="{00000000-0010-0000-6F00-000019000000}" name="25" dataDxfId="6793"/>
    <tableColumn id="26" xr3:uid="{00000000-0010-0000-6F00-00001A000000}" name="26" dataDxfId="6792"/>
    <tableColumn id="27" xr3:uid="{00000000-0010-0000-6F00-00001B000000}" name="27" dataDxfId="6791"/>
    <tableColumn id="28" xr3:uid="{00000000-0010-0000-6F00-00001C000000}" name="28" dataDxfId="6790"/>
    <tableColumn id="29" xr3:uid="{00000000-0010-0000-6F00-00001D000000}" name="29" dataDxfId="6789"/>
    <tableColumn id="30" xr3:uid="{00000000-0010-0000-6F00-00001E000000}" name="30" dataDxfId="6788"/>
    <tableColumn id="31" xr3:uid="{00000000-0010-0000-6F00-00001F000000}" name="31" dataDxfId="6787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18" dataDxfId="6819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50"/>
    <tableColumn id="2" xr3:uid="{00000000-0010-0000-7000-000002000000}" name="2" dataDxfId="6849"/>
    <tableColumn id="3" xr3:uid="{00000000-0010-0000-7000-000003000000}" name="3" dataDxfId="6848"/>
    <tableColumn id="4" xr3:uid="{00000000-0010-0000-7000-000004000000}" name="4" dataDxfId="6847"/>
    <tableColumn id="5" xr3:uid="{00000000-0010-0000-7000-000005000000}" name="5" dataDxfId="6846"/>
    <tableColumn id="6" xr3:uid="{00000000-0010-0000-7000-000006000000}" name="6" dataDxfId="6845"/>
    <tableColumn id="7" xr3:uid="{00000000-0010-0000-7000-000007000000}" name="7" dataDxfId="6844"/>
    <tableColumn id="8" xr3:uid="{00000000-0010-0000-7000-000008000000}" name="8" dataDxfId="6843"/>
    <tableColumn id="9" xr3:uid="{00000000-0010-0000-7000-000009000000}" name="9" dataDxfId="6842"/>
    <tableColumn id="10" xr3:uid="{00000000-0010-0000-7000-00000A000000}" name="10" dataDxfId="6841"/>
    <tableColumn id="11" xr3:uid="{00000000-0010-0000-7000-00000B000000}" name="11" dataDxfId="6840"/>
    <tableColumn id="12" xr3:uid="{00000000-0010-0000-7000-00000C000000}" name="12" dataDxfId="6839"/>
    <tableColumn id="13" xr3:uid="{00000000-0010-0000-7000-00000D000000}" name="13" dataDxfId="6838"/>
    <tableColumn id="14" xr3:uid="{00000000-0010-0000-7000-00000E000000}" name="14" dataDxfId="6837"/>
    <tableColumn id="15" xr3:uid="{00000000-0010-0000-7000-00000F000000}" name="15" dataDxfId="6836"/>
    <tableColumn id="16" xr3:uid="{00000000-0010-0000-7000-000010000000}" name="16" dataDxfId="6835"/>
    <tableColumn id="17" xr3:uid="{00000000-0010-0000-7000-000011000000}" name="17" dataDxfId="6834"/>
    <tableColumn id="18" xr3:uid="{00000000-0010-0000-7000-000012000000}" name="18" dataDxfId="6833"/>
    <tableColumn id="19" xr3:uid="{00000000-0010-0000-7000-000013000000}" name="19" dataDxfId="6832"/>
    <tableColumn id="20" xr3:uid="{00000000-0010-0000-7000-000014000000}" name="20" dataDxfId="6831"/>
    <tableColumn id="21" xr3:uid="{00000000-0010-0000-7000-000015000000}" name="21" dataDxfId="6830"/>
    <tableColumn id="22" xr3:uid="{00000000-0010-0000-7000-000016000000}" name="22" dataDxfId="6829"/>
    <tableColumn id="23" xr3:uid="{00000000-0010-0000-7000-000017000000}" name="23" dataDxfId="6828"/>
    <tableColumn id="24" xr3:uid="{00000000-0010-0000-7000-000018000000}" name="24" dataDxfId="6827"/>
    <tableColumn id="25" xr3:uid="{00000000-0010-0000-7000-000019000000}" name="25" dataDxfId="6826"/>
    <tableColumn id="26" xr3:uid="{00000000-0010-0000-7000-00001A000000}" name="26" dataDxfId="6825"/>
    <tableColumn id="27" xr3:uid="{00000000-0010-0000-7000-00001B000000}" name="27" dataDxfId="6824"/>
    <tableColumn id="28" xr3:uid="{00000000-0010-0000-7000-00001C000000}" name="28" dataDxfId="6823"/>
    <tableColumn id="29" xr3:uid="{00000000-0010-0000-7000-00001D000000}" name="29" dataDxfId="6822"/>
    <tableColumn id="30" xr3:uid="{00000000-0010-0000-7000-00001E000000}" name="30" dataDxfId="6821"/>
    <tableColumn id="31" xr3:uid="{00000000-0010-0000-7000-00001F000000}" name="31" dataDxfId="6820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51" dataDxfId="6852" headerRowBorderDxfId="8835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83"/>
    <tableColumn id="2" xr3:uid="{00000000-0010-0000-7100-000002000000}" name="2" dataDxfId="6882"/>
    <tableColumn id="3" xr3:uid="{00000000-0010-0000-7100-000003000000}" name="3" dataDxfId="6881"/>
    <tableColumn id="4" xr3:uid="{00000000-0010-0000-7100-000004000000}" name="4" dataDxfId="6880"/>
    <tableColumn id="5" xr3:uid="{00000000-0010-0000-7100-000005000000}" name="5" dataDxfId="6879"/>
    <tableColumn id="6" xr3:uid="{00000000-0010-0000-7100-000006000000}" name="6" dataDxfId="6878"/>
    <tableColumn id="7" xr3:uid="{00000000-0010-0000-7100-000007000000}" name="7" dataDxfId="6877"/>
    <tableColumn id="8" xr3:uid="{00000000-0010-0000-7100-000008000000}" name="8" dataDxfId="6876"/>
    <tableColumn id="9" xr3:uid="{00000000-0010-0000-7100-000009000000}" name="9" dataDxfId="6875"/>
    <tableColumn id="10" xr3:uid="{00000000-0010-0000-7100-00000A000000}" name="10" dataDxfId="6874"/>
    <tableColumn id="11" xr3:uid="{00000000-0010-0000-7100-00000B000000}" name="11" dataDxfId="6873"/>
    <tableColumn id="12" xr3:uid="{00000000-0010-0000-7100-00000C000000}" name="12" dataDxfId="6872"/>
    <tableColumn id="13" xr3:uid="{00000000-0010-0000-7100-00000D000000}" name="13" dataDxfId="6871"/>
    <tableColumn id="14" xr3:uid="{00000000-0010-0000-7100-00000E000000}" name="14" dataDxfId="6870"/>
    <tableColumn id="15" xr3:uid="{00000000-0010-0000-7100-00000F000000}" name="15" dataDxfId="6869"/>
    <tableColumn id="16" xr3:uid="{00000000-0010-0000-7100-000010000000}" name="16" dataDxfId="6868"/>
    <tableColumn id="17" xr3:uid="{00000000-0010-0000-7100-000011000000}" name="17" dataDxfId="6867"/>
    <tableColumn id="18" xr3:uid="{00000000-0010-0000-7100-000012000000}" name="18" dataDxfId="6866"/>
    <tableColumn id="19" xr3:uid="{00000000-0010-0000-7100-000013000000}" name="19" dataDxfId="6865"/>
    <tableColumn id="20" xr3:uid="{00000000-0010-0000-7100-000014000000}" name="20" dataDxfId="6864"/>
    <tableColumn id="21" xr3:uid="{00000000-0010-0000-7100-000015000000}" name="21" dataDxfId="6863"/>
    <tableColumn id="22" xr3:uid="{00000000-0010-0000-7100-000016000000}" name="22" dataDxfId="6862"/>
    <tableColumn id="23" xr3:uid="{00000000-0010-0000-7100-000017000000}" name="23" dataDxfId="6861"/>
    <tableColumn id="24" xr3:uid="{00000000-0010-0000-7100-000018000000}" name="24" dataDxfId="6860"/>
    <tableColumn id="25" xr3:uid="{00000000-0010-0000-7100-000019000000}" name="25" dataDxfId="6859"/>
    <tableColumn id="26" xr3:uid="{00000000-0010-0000-7100-00001A000000}" name="26" dataDxfId="6858"/>
    <tableColumn id="27" xr3:uid="{00000000-0010-0000-7100-00001B000000}" name="27" dataDxfId="6857"/>
    <tableColumn id="28" xr3:uid="{00000000-0010-0000-7100-00001C000000}" name="28" dataDxfId="6856"/>
    <tableColumn id="29" xr3:uid="{00000000-0010-0000-7100-00001D000000}" name="29" dataDxfId="6855"/>
    <tableColumn id="30" xr3:uid="{00000000-0010-0000-7100-00001E000000}" name="30" dataDxfId="6854"/>
    <tableColumn id="31" xr3:uid="{00000000-0010-0000-7100-00001F000000}" name="31" dataDxfId="6853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89">
      <calculatedColumnFormula>'Wzorzec kategorii'!B180</calculatedColumnFormula>
    </tableColumn>
    <tableColumn id="2" xr3:uid="{00000000-0010-0000-7200-000002000000}" name="Kolumna2" dataDxfId="6888" dataCellStyle="Walutowy"/>
    <tableColumn id="3" xr3:uid="{00000000-0010-0000-7200-000003000000}" name="Kolumna3" dataDxfId="6887" dataCellStyle="Walutowy">
      <calculatedColumnFormula>SUM(Tabela1923455991[#This Row])</calculatedColumnFormula>
    </tableColumn>
    <tableColumn id="4" xr3:uid="{00000000-0010-0000-7200-000004000000}" name="Kolumna4" dataDxfId="6886" dataCellStyle="Walutowy">
      <calculatedColumnFormula>C224-D224</calculatedColumnFormula>
    </tableColumn>
    <tableColumn id="5" xr3:uid="{00000000-0010-0000-7200-000005000000}" name="Kolumna5" dataDxfId="6885" dataCellStyle="Procentowy">
      <calculatedColumnFormula>IFERROR(D224/C224,"")</calculatedColumnFormula>
    </tableColumn>
    <tableColumn id="6" xr3:uid="{00000000-0010-0000-7200-000006000000}" name="Kolumna6" dataDxfId="6884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90" dataDxfId="6891" headerRowBorderDxfId="8834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22"/>
    <tableColumn id="2" xr3:uid="{00000000-0010-0000-7300-000002000000}" name="2" dataDxfId="6921"/>
    <tableColumn id="3" xr3:uid="{00000000-0010-0000-7300-000003000000}" name="3" dataDxfId="6920"/>
    <tableColumn id="4" xr3:uid="{00000000-0010-0000-7300-000004000000}" name="4" dataDxfId="6919"/>
    <tableColumn id="5" xr3:uid="{00000000-0010-0000-7300-000005000000}" name="5" dataDxfId="6918"/>
    <tableColumn id="6" xr3:uid="{00000000-0010-0000-7300-000006000000}" name="6" dataDxfId="6917"/>
    <tableColumn id="7" xr3:uid="{00000000-0010-0000-7300-000007000000}" name="7" dataDxfId="6916"/>
    <tableColumn id="8" xr3:uid="{00000000-0010-0000-7300-000008000000}" name="8" dataDxfId="6915"/>
    <tableColumn id="9" xr3:uid="{00000000-0010-0000-7300-000009000000}" name="9" dataDxfId="6914"/>
    <tableColumn id="10" xr3:uid="{00000000-0010-0000-7300-00000A000000}" name="10" dataDxfId="6913"/>
    <tableColumn id="11" xr3:uid="{00000000-0010-0000-7300-00000B000000}" name="11" dataDxfId="6912"/>
    <tableColumn id="12" xr3:uid="{00000000-0010-0000-7300-00000C000000}" name="12" dataDxfId="6911"/>
    <tableColumn id="13" xr3:uid="{00000000-0010-0000-7300-00000D000000}" name="13" dataDxfId="6910"/>
    <tableColumn id="14" xr3:uid="{00000000-0010-0000-7300-00000E000000}" name="14" dataDxfId="6909"/>
    <tableColumn id="15" xr3:uid="{00000000-0010-0000-7300-00000F000000}" name="15" dataDxfId="6908"/>
    <tableColumn id="16" xr3:uid="{00000000-0010-0000-7300-000010000000}" name="16" dataDxfId="6907"/>
    <tableColumn id="17" xr3:uid="{00000000-0010-0000-7300-000011000000}" name="17" dataDxfId="6906"/>
    <tableColumn id="18" xr3:uid="{00000000-0010-0000-7300-000012000000}" name="18" dataDxfId="6905"/>
    <tableColumn id="19" xr3:uid="{00000000-0010-0000-7300-000013000000}" name="19" dataDxfId="6904"/>
    <tableColumn id="20" xr3:uid="{00000000-0010-0000-7300-000014000000}" name="20" dataDxfId="6903"/>
    <tableColumn id="21" xr3:uid="{00000000-0010-0000-7300-000015000000}" name="21" dataDxfId="6902"/>
    <tableColumn id="22" xr3:uid="{00000000-0010-0000-7300-000016000000}" name="22" dataDxfId="6901"/>
    <tableColumn id="23" xr3:uid="{00000000-0010-0000-7300-000017000000}" name="23" dataDxfId="6900"/>
    <tableColumn id="24" xr3:uid="{00000000-0010-0000-7300-000018000000}" name="24" dataDxfId="6899"/>
    <tableColumn id="25" xr3:uid="{00000000-0010-0000-7300-000019000000}" name="25" dataDxfId="6898"/>
    <tableColumn id="26" xr3:uid="{00000000-0010-0000-7300-00001A000000}" name="26" dataDxfId="6897"/>
    <tableColumn id="27" xr3:uid="{00000000-0010-0000-7300-00001B000000}" name="27" dataDxfId="6896"/>
    <tableColumn id="28" xr3:uid="{00000000-0010-0000-7300-00001C000000}" name="28" dataDxfId="6895"/>
    <tableColumn id="29" xr3:uid="{00000000-0010-0000-7300-00001D000000}" name="29" dataDxfId="6894"/>
    <tableColumn id="30" xr3:uid="{00000000-0010-0000-7300-00001E000000}" name="30" dataDxfId="6893"/>
    <tableColumn id="31" xr3:uid="{00000000-0010-0000-7300-00001F000000}" name="31" dataDxfId="689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28">
      <calculatedColumnFormula>'Wzorzec kategorii'!B192</calculatedColumnFormula>
    </tableColumn>
    <tableColumn id="2" xr3:uid="{00000000-0010-0000-7400-000002000000}" name="Kolumna2" dataDxfId="6927" dataCellStyle="Walutowy"/>
    <tableColumn id="3" xr3:uid="{00000000-0010-0000-7400-000003000000}" name="Kolumna3" dataDxfId="6926" dataCellStyle="Walutowy">
      <calculatedColumnFormula>SUM(Tabela192345596294[#This Row])</calculatedColumnFormula>
    </tableColumn>
    <tableColumn id="4" xr3:uid="{00000000-0010-0000-7400-000004000000}" name="Kolumna4" dataDxfId="6925" dataCellStyle="Walutowy">
      <calculatedColumnFormula>C236-D236</calculatedColumnFormula>
    </tableColumn>
    <tableColumn id="5" xr3:uid="{00000000-0010-0000-7400-000005000000}" name="Kolumna5" dataDxfId="6924" dataCellStyle="Procentowy">
      <calculatedColumnFormula>IFERROR(D236/C236,"")</calculatedColumnFormula>
    </tableColumn>
    <tableColumn id="6" xr3:uid="{00000000-0010-0000-7400-000006000000}" name="Kolumna6" dataDxfId="6923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34">
      <calculatedColumnFormula>'Wzorzec kategorii'!B204</calculatedColumnFormula>
    </tableColumn>
    <tableColumn id="2" xr3:uid="{00000000-0010-0000-7500-000002000000}" name="Kolumna2" dataDxfId="6933" dataCellStyle="Walutowy"/>
    <tableColumn id="3" xr3:uid="{00000000-0010-0000-7500-000003000000}" name="Kolumna3" dataDxfId="6932" dataCellStyle="Walutowy">
      <calculatedColumnFormula>SUM(Tabela192345596395[#This Row])</calculatedColumnFormula>
    </tableColumn>
    <tableColumn id="4" xr3:uid="{00000000-0010-0000-7500-000004000000}" name="Kolumna4" dataDxfId="6931" dataCellStyle="Walutowy">
      <calculatedColumnFormula>C248-D248</calculatedColumnFormula>
    </tableColumn>
    <tableColumn id="5" xr3:uid="{00000000-0010-0000-7500-000005000000}" name="Kolumna5" dataDxfId="6930" dataCellStyle="Procentowy">
      <calculatedColumnFormula>IFERROR(D248/C248,"")</calculatedColumnFormula>
    </tableColumn>
    <tableColumn id="6" xr3:uid="{00000000-0010-0000-7500-000006000000}" name="Kolumna6" dataDxfId="6929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35" dataDxfId="6936" headerRowBorderDxfId="8833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67"/>
    <tableColumn id="2" xr3:uid="{00000000-0010-0000-7600-000002000000}" name="2" dataDxfId="6966"/>
    <tableColumn id="3" xr3:uid="{00000000-0010-0000-7600-000003000000}" name="3" dataDxfId="6965"/>
    <tableColumn id="4" xr3:uid="{00000000-0010-0000-7600-000004000000}" name="4" dataDxfId="6964"/>
    <tableColumn id="5" xr3:uid="{00000000-0010-0000-7600-000005000000}" name="5" dataDxfId="6963"/>
    <tableColumn id="6" xr3:uid="{00000000-0010-0000-7600-000006000000}" name="6" dataDxfId="6962"/>
    <tableColumn id="7" xr3:uid="{00000000-0010-0000-7600-000007000000}" name="7" dataDxfId="6961"/>
    <tableColumn id="8" xr3:uid="{00000000-0010-0000-7600-000008000000}" name="8" dataDxfId="6960"/>
    <tableColumn id="9" xr3:uid="{00000000-0010-0000-7600-000009000000}" name="9" dataDxfId="6959"/>
    <tableColumn id="10" xr3:uid="{00000000-0010-0000-7600-00000A000000}" name="10" dataDxfId="6958"/>
    <tableColumn id="11" xr3:uid="{00000000-0010-0000-7600-00000B000000}" name="11" dataDxfId="6957"/>
    <tableColumn id="12" xr3:uid="{00000000-0010-0000-7600-00000C000000}" name="12" dataDxfId="6956"/>
    <tableColumn id="13" xr3:uid="{00000000-0010-0000-7600-00000D000000}" name="13" dataDxfId="6955"/>
    <tableColumn id="14" xr3:uid="{00000000-0010-0000-7600-00000E000000}" name="14" dataDxfId="6954"/>
    <tableColumn id="15" xr3:uid="{00000000-0010-0000-7600-00000F000000}" name="15" dataDxfId="6953"/>
    <tableColumn id="16" xr3:uid="{00000000-0010-0000-7600-000010000000}" name="16" dataDxfId="6952"/>
    <tableColumn id="17" xr3:uid="{00000000-0010-0000-7600-000011000000}" name="17" dataDxfId="6951"/>
    <tableColumn id="18" xr3:uid="{00000000-0010-0000-7600-000012000000}" name="18" dataDxfId="6950"/>
    <tableColumn id="19" xr3:uid="{00000000-0010-0000-7600-000013000000}" name="19" dataDxfId="6949"/>
    <tableColumn id="20" xr3:uid="{00000000-0010-0000-7600-000014000000}" name="20" dataDxfId="6948"/>
    <tableColumn id="21" xr3:uid="{00000000-0010-0000-7600-000015000000}" name="21" dataDxfId="6947"/>
    <tableColumn id="22" xr3:uid="{00000000-0010-0000-7600-000016000000}" name="22" dataDxfId="6946"/>
    <tableColumn id="23" xr3:uid="{00000000-0010-0000-7600-000017000000}" name="23" dataDxfId="6945"/>
    <tableColumn id="24" xr3:uid="{00000000-0010-0000-7600-000018000000}" name="24" dataDxfId="6944"/>
    <tableColumn id="25" xr3:uid="{00000000-0010-0000-7600-000019000000}" name="25" dataDxfId="6943"/>
    <tableColumn id="26" xr3:uid="{00000000-0010-0000-7600-00001A000000}" name="26" dataDxfId="6942"/>
    <tableColumn id="27" xr3:uid="{00000000-0010-0000-7600-00001B000000}" name="27" dataDxfId="6941"/>
    <tableColumn id="28" xr3:uid="{00000000-0010-0000-7600-00001C000000}" name="28" dataDxfId="6940"/>
    <tableColumn id="29" xr3:uid="{00000000-0010-0000-7600-00001D000000}" name="29" dataDxfId="6939"/>
    <tableColumn id="30" xr3:uid="{00000000-0010-0000-7600-00001E000000}" name="30" dataDxfId="6938"/>
    <tableColumn id="31" xr3:uid="{00000000-0010-0000-7600-00001F000000}" name="31" dataDxfId="693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 headerRowDxfId="9203" dataDxfId="9202">
  <tableColumns count="6">
    <tableColumn id="1" xr3:uid="{00000000-0010-0000-0D00-000001000000}" name="Kolumna1" dataDxfId="8363"/>
    <tableColumn id="2" xr3:uid="{00000000-0010-0000-0D00-000002000000}" name="Kolumna2" dataDxfId="8362"/>
    <tableColumn id="3" xr3:uid="{00000000-0010-0000-0D00-000003000000}" name="Kolumna3" dataDxfId="8361">
      <calculatedColumnFormula>SUM(Tabela1923[#This Row])</calculatedColumnFormula>
    </tableColumn>
    <tableColumn id="4" xr3:uid="{00000000-0010-0000-0D00-000004000000}" name="Kolumna4" dataDxfId="8359">
      <calculatedColumnFormula>C161-D161</calculatedColumnFormula>
    </tableColumn>
    <tableColumn id="5" xr3:uid="{00000000-0010-0000-0D00-000005000000}" name="Kolumna5" dataDxfId="8360">
      <calculatedColumnFormula>IFERROR(D161/C161,"")</calculatedColumnFormula>
    </tableColumn>
    <tableColumn id="6" xr3:uid="{00000000-0010-0000-0D00-000006000000}" name="Kolumna6" dataDxfId="9201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68" dataDxfId="6969" headerRowBorderDxfId="8832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7000"/>
    <tableColumn id="2" xr3:uid="{00000000-0010-0000-7700-000002000000}" name="2" dataDxfId="6999"/>
    <tableColumn id="3" xr3:uid="{00000000-0010-0000-7700-000003000000}" name="3" dataDxfId="6998"/>
    <tableColumn id="4" xr3:uid="{00000000-0010-0000-7700-000004000000}" name="4" dataDxfId="6997"/>
    <tableColumn id="5" xr3:uid="{00000000-0010-0000-7700-000005000000}" name="5" dataDxfId="6996"/>
    <tableColumn id="6" xr3:uid="{00000000-0010-0000-7700-000006000000}" name="6" dataDxfId="6995"/>
    <tableColumn id="7" xr3:uid="{00000000-0010-0000-7700-000007000000}" name="7" dataDxfId="6994"/>
    <tableColumn id="8" xr3:uid="{00000000-0010-0000-7700-000008000000}" name="8" dataDxfId="6993"/>
    <tableColumn id="9" xr3:uid="{00000000-0010-0000-7700-000009000000}" name="9" dataDxfId="6992"/>
    <tableColumn id="10" xr3:uid="{00000000-0010-0000-7700-00000A000000}" name="10" dataDxfId="6991"/>
    <tableColumn id="11" xr3:uid="{00000000-0010-0000-7700-00000B000000}" name="11" dataDxfId="6990"/>
    <tableColumn id="12" xr3:uid="{00000000-0010-0000-7700-00000C000000}" name="12" dataDxfId="6989"/>
    <tableColumn id="13" xr3:uid="{00000000-0010-0000-7700-00000D000000}" name="13" dataDxfId="6988"/>
    <tableColumn id="14" xr3:uid="{00000000-0010-0000-7700-00000E000000}" name="14" dataDxfId="6987"/>
    <tableColumn id="15" xr3:uid="{00000000-0010-0000-7700-00000F000000}" name="15" dataDxfId="6986"/>
    <tableColumn id="16" xr3:uid="{00000000-0010-0000-7700-000010000000}" name="16" dataDxfId="6985"/>
    <tableColumn id="17" xr3:uid="{00000000-0010-0000-7700-000011000000}" name="17" dataDxfId="6984"/>
    <tableColumn id="18" xr3:uid="{00000000-0010-0000-7700-000012000000}" name="18" dataDxfId="6983"/>
    <tableColumn id="19" xr3:uid="{00000000-0010-0000-7700-000013000000}" name="19" dataDxfId="6982"/>
    <tableColumn id="20" xr3:uid="{00000000-0010-0000-7700-000014000000}" name="20" dataDxfId="6981"/>
    <tableColumn id="21" xr3:uid="{00000000-0010-0000-7700-000015000000}" name="21" dataDxfId="6980"/>
    <tableColumn id="22" xr3:uid="{00000000-0010-0000-7700-000016000000}" name="22" dataDxfId="6979"/>
    <tableColumn id="23" xr3:uid="{00000000-0010-0000-7700-000017000000}" name="23" dataDxfId="6978"/>
    <tableColumn id="24" xr3:uid="{00000000-0010-0000-7700-000018000000}" name="24" dataDxfId="6977"/>
    <tableColumn id="25" xr3:uid="{00000000-0010-0000-7700-000019000000}" name="25" dataDxfId="6976"/>
    <tableColumn id="26" xr3:uid="{00000000-0010-0000-7700-00001A000000}" name="26" dataDxfId="6975"/>
    <tableColumn id="27" xr3:uid="{00000000-0010-0000-7700-00001B000000}" name="27" dataDxfId="6974"/>
    <tableColumn id="28" xr3:uid="{00000000-0010-0000-7700-00001C000000}" name="28" dataDxfId="6973"/>
    <tableColumn id="29" xr3:uid="{00000000-0010-0000-7700-00001D000000}" name="29" dataDxfId="6972"/>
    <tableColumn id="30" xr3:uid="{00000000-0010-0000-7700-00001E000000}" name="30" dataDxfId="6971"/>
    <tableColumn id="31" xr3:uid="{00000000-0010-0000-7700-00001F000000}" name="31" dataDxfId="6970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7001" dataDxfId="7002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33"/>
    <tableColumn id="2" xr3:uid="{00000000-0010-0000-7800-000002000000}" name="2" dataDxfId="7032"/>
    <tableColumn id="3" xr3:uid="{00000000-0010-0000-7800-000003000000}" name="3" dataDxfId="7031"/>
    <tableColumn id="4" xr3:uid="{00000000-0010-0000-7800-000004000000}" name="4" dataDxfId="7030"/>
    <tableColumn id="5" xr3:uid="{00000000-0010-0000-7800-000005000000}" name="5" dataDxfId="7029"/>
    <tableColumn id="6" xr3:uid="{00000000-0010-0000-7800-000006000000}" name="6" dataDxfId="7028"/>
    <tableColumn id="7" xr3:uid="{00000000-0010-0000-7800-000007000000}" name="7" dataDxfId="7027"/>
    <tableColumn id="8" xr3:uid="{00000000-0010-0000-7800-000008000000}" name="8" dataDxfId="7026"/>
    <tableColumn id="9" xr3:uid="{00000000-0010-0000-7800-000009000000}" name="9" dataDxfId="7025"/>
    <tableColumn id="10" xr3:uid="{00000000-0010-0000-7800-00000A000000}" name="10" dataDxfId="7024"/>
    <tableColumn id="11" xr3:uid="{00000000-0010-0000-7800-00000B000000}" name="11" dataDxfId="7023"/>
    <tableColumn id="12" xr3:uid="{00000000-0010-0000-7800-00000C000000}" name="12" dataDxfId="7022"/>
    <tableColumn id="13" xr3:uid="{00000000-0010-0000-7800-00000D000000}" name="13" dataDxfId="7021"/>
    <tableColumn id="14" xr3:uid="{00000000-0010-0000-7800-00000E000000}" name="14" dataDxfId="7020"/>
    <tableColumn id="15" xr3:uid="{00000000-0010-0000-7800-00000F000000}" name="15" dataDxfId="7019"/>
    <tableColumn id="16" xr3:uid="{00000000-0010-0000-7800-000010000000}" name="16" dataDxfId="7018"/>
    <tableColumn id="17" xr3:uid="{00000000-0010-0000-7800-000011000000}" name="17" dataDxfId="7017"/>
    <tableColumn id="18" xr3:uid="{00000000-0010-0000-7800-000012000000}" name="18" dataDxfId="7016"/>
    <tableColumn id="19" xr3:uid="{00000000-0010-0000-7800-000013000000}" name="19" dataDxfId="7015"/>
    <tableColumn id="20" xr3:uid="{00000000-0010-0000-7800-000014000000}" name="20" dataDxfId="7014"/>
    <tableColumn id="21" xr3:uid="{00000000-0010-0000-7800-000015000000}" name="21" dataDxfId="7013"/>
    <tableColumn id="22" xr3:uid="{00000000-0010-0000-7800-000016000000}" name="22" dataDxfId="7012"/>
    <tableColumn id="23" xr3:uid="{00000000-0010-0000-7800-000017000000}" name="23" dataDxfId="7011"/>
    <tableColumn id="24" xr3:uid="{00000000-0010-0000-7800-000018000000}" name="24" dataDxfId="7010"/>
    <tableColumn id="25" xr3:uid="{00000000-0010-0000-7800-000019000000}" name="25" dataDxfId="7009"/>
    <tableColumn id="26" xr3:uid="{00000000-0010-0000-7800-00001A000000}" name="26" dataDxfId="7008"/>
    <tableColumn id="27" xr3:uid="{00000000-0010-0000-7800-00001B000000}" name="27" dataDxfId="7007"/>
    <tableColumn id="28" xr3:uid="{00000000-0010-0000-7800-00001C000000}" name="28" dataDxfId="7006"/>
    <tableColumn id="29" xr3:uid="{00000000-0010-0000-7800-00001D000000}" name="29" dataDxfId="7005"/>
    <tableColumn id="30" xr3:uid="{00000000-0010-0000-7800-00001E000000}" name="30" dataDxfId="7004"/>
    <tableColumn id="31" xr3:uid="{00000000-0010-0000-7800-00001F000000}" name="31" dataDxfId="700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8815">
  <tableColumns count="6">
    <tableColumn id="1" xr3:uid="{00000000-0010-0000-7900-000001000000}" name="Kategoria" dataDxfId="5774">
      <calculatedColumnFormula>'Wzorzec kategorii'!B36</calculatedColumnFormula>
    </tableColumn>
    <tableColumn id="2" xr3:uid="{00000000-0010-0000-7900-000002000000}" name="0" headerRowDxfId="8814" dataDxfId="5773" dataCellStyle="Walutowy"/>
    <tableColumn id="3" xr3:uid="{00000000-0010-0000-7900-000003000000}" name="02" headerRowDxfId="8813" dataDxfId="5772" dataCellStyle="Walutowy">
      <calculatedColumnFormula>SUM(Tabela330100[#This Row])</calculatedColumnFormula>
    </tableColumn>
    <tableColumn id="4" xr3:uid="{00000000-0010-0000-7900-000004000000}" name="Kolumna4" dataDxfId="5771" dataCellStyle="Walutowy">
      <calculatedColumnFormula>C80-D80</calculatedColumnFormula>
    </tableColumn>
    <tableColumn id="5" xr3:uid="{00000000-0010-0000-7900-000005000000}" name="Kolumna1" dataDxfId="5770" dataCellStyle="Procentowy">
      <calculatedColumnFormula>IFERROR(D80/C80,"")</calculatedColumnFormula>
    </tableColumn>
    <tableColumn id="6" xr3:uid="{00000000-0010-0000-7900-000006000000}" name="Kolumna2" dataDxfId="5769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80">
      <calculatedColumnFormula>'Wzorzec kategorii'!B60</calculatedColumnFormula>
    </tableColumn>
    <tableColumn id="2" xr3:uid="{00000000-0010-0000-7A00-000002000000}" name="Kolumna2" dataDxfId="5779" dataCellStyle="Walutowy"/>
    <tableColumn id="3" xr3:uid="{00000000-0010-0000-7A00-000003000000}" name="Kolumna3" dataDxfId="5778" dataCellStyle="Walutowy">
      <calculatedColumnFormula>SUM(Tabela1942112[#This Row])</calculatedColumnFormula>
    </tableColumn>
    <tableColumn id="4" xr3:uid="{00000000-0010-0000-7A00-000004000000}" name="Kolumna4" dataDxfId="5777" dataCellStyle="Walutowy">
      <calculatedColumnFormula>C104-D104</calculatedColumnFormula>
    </tableColumn>
    <tableColumn id="5" xr3:uid="{00000000-0010-0000-7A00-000005000000}" name="Kolumna5" dataDxfId="5776" dataCellStyle="Procentowy">
      <calculatedColumnFormula>IFERROR(D104/C104,"")</calculatedColumnFormula>
    </tableColumn>
    <tableColumn id="6" xr3:uid="{00000000-0010-0000-7A00-000006000000}" name="Kolumna6" dataDxfId="5775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8812">
  <tableColumns count="6">
    <tableColumn id="1" xr3:uid="{00000000-0010-0000-7B00-000001000000}" name="Kolumna1" dataDxfId="5786">
      <calculatedColumnFormula>'Wzorzec kategorii'!B15</calculatedColumnFormula>
    </tableColumn>
    <tableColumn id="2" xr3:uid="{00000000-0010-0000-7B00-000002000000}" name="Kolumna2" dataDxfId="5785" dataCellStyle="Walutowy"/>
    <tableColumn id="3" xr3:uid="{00000000-0010-0000-7B00-000003000000}" name="Kolumna3" dataDxfId="5784" dataCellStyle="Walutowy">
      <calculatedColumnFormula>SUM(Tabela33064128[#This Row])</calculatedColumnFormula>
    </tableColumn>
    <tableColumn id="4" xr3:uid="{00000000-0010-0000-7B00-000004000000}" name="Kolumna4" dataDxfId="5783" dataCellStyle="Walutowy">
      <calculatedColumnFormula>Przychody3[[#This Row],[Kolumna3]]-Przychody3[[#This Row],[Kolumna2]]</calculatedColumnFormula>
    </tableColumn>
    <tableColumn id="5" xr3:uid="{00000000-0010-0000-7B00-000005000000}" name="Kolumna5" dataDxfId="5782" dataCellStyle="Procentowy">
      <calculatedColumnFormula>IFERROR(D58/C58,"")</calculatedColumnFormula>
    </tableColumn>
    <tableColumn id="6" xr3:uid="{00000000-0010-0000-7B00-000006000000}" name="Kolumna6" dataDxfId="5781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87" dataDxfId="5788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19"/>
    <tableColumn id="2" xr3:uid="{00000000-0010-0000-7C00-000002000000}" name="2" dataDxfId="5818"/>
    <tableColumn id="3" xr3:uid="{00000000-0010-0000-7C00-000003000000}" name="3" dataDxfId="5817"/>
    <tableColumn id="4" xr3:uid="{00000000-0010-0000-7C00-000004000000}" name="4" dataDxfId="5816"/>
    <tableColumn id="5" xr3:uid="{00000000-0010-0000-7C00-000005000000}" name="5" dataDxfId="5815"/>
    <tableColumn id="6" xr3:uid="{00000000-0010-0000-7C00-000006000000}" name="6" dataDxfId="5814"/>
    <tableColumn id="7" xr3:uid="{00000000-0010-0000-7C00-000007000000}" name="7" dataDxfId="5813"/>
    <tableColumn id="8" xr3:uid="{00000000-0010-0000-7C00-000008000000}" name="8" dataDxfId="5812"/>
    <tableColumn id="9" xr3:uid="{00000000-0010-0000-7C00-000009000000}" name="9" dataDxfId="5811"/>
    <tableColumn id="10" xr3:uid="{00000000-0010-0000-7C00-00000A000000}" name="10" dataDxfId="5810"/>
    <tableColumn id="11" xr3:uid="{00000000-0010-0000-7C00-00000B000000}" name="11" dataDxfId="5809"/>
    <tableColumn id="12" xr3:uid="{00000000-0010-0000-7C00-00000C000000}" name="12" dataDxfId="5808"/>
    <tableColumn id="13" xr3:uid="{00000000-0010-0000-7C00-00000D000000}" name="13" dataDxfId="5807"/>
    <tableColumn id="14" xr3:uid="{00000000-0010-0000-7C00-00000E000000}" name="14" dataDxfId="5806"/>
    <tableColumn id="15" xr3:uid="{00000000-0010-0000-7C00-00000F000000}" name="15" dataDxfId="5805"/>
    <tableColumn id="16" xr3:uid="{00000000-0010-0000-7C00-000010000000}" name="16" dataDxfId="5804"/>
    <tableColumn id="17" xr3:uid="{00000000-0010-0000-7C00-000011000000}" name="17" dataDxfId="5803"/>
    <tableColumn id="18" xr3:uid="{00000000-0010-0000-7C00-000012000000}" name="18" dataDxfId="5802"/>
    <tableColumn id="19" xr3:uid="{00000000-0010-0000-7C00-000013000000}" name="19" dataDxfId="5801"/>
    <tableColumn id="20" xr3:uid="{00000000-0010-0000-7C00-000014000000}" name="20" dataDxfId="5800"/>
    <tableColumn id="21" xr3:uid="{00000000-0010-0000-7C00-000015000000}" name="21" dataDxfId="5799"/>
    <tableColumn id="22" xr3:uid="{00000000-0010-0000-7C00-000016000000}" name="22" dataDxfId="5798"/>
    <tableColumn id="23" xr3:uid="{00000000-0010-0000-7C00-000017000000}" name="23" dataDxfId="5797"/>
    <tableColumn id="24" xr3:uid="{00000000-0010-0000-7C00-000018000000}" name="24" dataDxfId="5796"/>
    <tableColumn id="25" xr3:uid="{00000000-0010-0000-7C00-000019000000}" name="25" dataDxfId="5795"/>
    <tableColumn id="26" xr3:uid="{00000000-0010-0000-7C00-00001A000000}" name="26" dataDxfId="5794"/>
    <tableColumn id="27" xr3:uid="{00000000-0010-0000-7C00-00001B000000}" name="27" dataDxfId="5793"/>
    <tableColumn id="28" xr3:uid="{00000000-0010-0000-7C00-00001C000000}" name="28" dataDxfId="5792"/>
    <tableColumn id="29" xr3:uid="{00000000-0010-0000-7C00-00001D000000}" name="29" dataDxfId="5791"/>
    <tableColumn id="30" xr3:uid="{00000000-0010-0000-7C00-00001E000000}" name="30" dataDxfId="5790"/>
    <tableColumn id="31" xr3:uid="{00000000-0010-0000-7C00-00001F000000}" name="31" dataDxfId="5789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8811">
  <tableColumns count="6">
    <tableColumn id="1" xr3:uid="{00000000-0010-0000-7D00-000001000000}" name="Kolumna1" dataDxfId="5825">
      <calculatedColumnFormula>'Wzorzec kategorii'!B48</calculatedColumnFormula>
    </tableColumn>
    <tableColumn id="2" xr3:uid="{00000000-0010-0000-7D00-000002000000}" name="Kolumna2" headerRowDxfId="8810" dataDxfId="5824" dataCellStyle="Walutowy"/>
    <tableColumn id="3" xr3:uid="{00000000-0010-0000-7D00-000003000000}" name="Kolumna3" headerRowDxfId="8809" dataDxfId="5823" dataCellStyle="Walutowy">
      <calculatedColumnFormula>SUM(Tabela1841111[#This Row])</calculatedColumnFormula>
    </tableColumn>
    <tableColumn id="4" xr3:uid="{00000000-0010-0000-7D00-000004000000}" name="Kolumna4" headerRowDxfId="8808" dataDxfId="5822" dataCellStyle="Walutowy">
      <calculatedColumnFormula>C92-D92</calculatedColumnFormula>
    </tableColumn>
    <tableColumn id="5" xr3:uid="{00000000-0010-0000-7D00-000005000000}" name="Kolumna5" headerRowDxfId="8807" dataDxfId="5821" dataCellStyle="Procentowy">
      <calculatedColumnFormula>IFERROR(D92/C92,"")</calculatedColumnFormula>
    </tableColumn>
    <tableColumn id="6" xr3:uid="{00000000-0010-0000-7D00-000006000000}" name="Kolumna6" headerRowDxfId="8806" dataDxfId="5820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8805" dataDxfId="5831">
      <calculatedColumnFormula>'Wzorzec kategorii'!B72</calculatedColumnFormula>
    </tableColumn>
    <tableColumn id="2" xr3:uid="{00000000-0010-0000-7E00-000002000000}" name="Kolumna2" dataDxfId="5830" dataCellStyle="Walutowy"/>
    <tableColumn id="3" xr3:uid="{00000000-0010-0000-7E00-000003000000}" name="Kolumna3" dataDxfId="5829" dataCellStyle="Walutowy">
      <calculatedColumnFormula>SUM(Tabela192143113[#This Row])</calculatedColumnFormula>
    </tableColumn>
    <tableColumn id="4" xr3:uid="{00000000-0010-0000-7E00-000004000000}" name="Kolumna4" dataDxfId="5828" dataCellStyle="Walutowy">
      <calculatedColumnFormula>C116-D116</calculatedColumnFormula>
    </tableColumn>
    <tableColumn id="5" xr3:uid="{00000000-0010-0000-7E00-000005000000}" name="Kolumna5" dataDxfId="5827" dataCellStyle="Procentowy">
      <calculatedColumnFormula>IFERROR(D116/C116,"")</calculatedColumnFormula>
    </tableColumn>
    <tableColumn id="6" xr3:uid="{00000000-0010-0000-7E00-000006000000}" name="Kolumna6" dataDxfId="5826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8804" dataDxfId="5837">
      <calculatedColumnFormula>'Wzorzec kategorii'!B84</calculatedColumnFormula>
    </tableColumn>
    <tableColumn id="2" xr3:uid="{00000000-0010-0000-7F00-000002000000}" name="Kolumna2" dataDxfId="5836" dataCellStyle="Walutowy"/>
    <tableColumn id="3" xr3:uid="{00000000-0010-0000-7F00-000003000000}" name="Kolumna3" dataDxfId="5835" dataCellStyle="Walutowy">
      <calculatedColumnFormula>SUM(Tabela19212547117[#This Row])</calculatedColumnFormula>
    </tableColumn>
    <tableColumn id="4" xr3:uid="{00000000-0010-0000-7F00-000004000000}" name="Kolumna4" dataDxfId="5834" dataCellStyle="Walutowy">
      <calculatedColumnFormula>C128-D128</calculatedColumnFormula>
    </tableColumn>
    <tableColumn id="5" xr3:uid="{00000000-0010-0000-7F00-000005000000}" name="Kolumna5" dataDxfId="5833" dataCellStyle="Procentowy">
      <calculatedColumnFormula>IFERROR(D128/C128,"")</calculatedColumnFormula>
    </tableColumn>
    <tableColumn id="6" xr3:uid="{00000000-0010-0000-7F00-000006000000}" name="Kolumna6" dataDxfId="5832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8803" dataDxfId="5843">
      <calculatedColumnFormula>'Wzorzec kategorii'!B96</calculatedColumnFormula>
    </tableColumn>
    <tableColumn id="2" xr3:uid="{00000000-0010-0000-8000-000002000000}" name="Kolumna2" dataDxfId="5842" dataCellStyle="Walutowy"/>
    <tableColumn id="3" xr3:uid="{00000000-0010-0000-8000-000003000000}" name="Kolumna3" dataDxfId="5841" dataCellStyle="Walutowy">
      <calculatedColumnFormula>SUM(Tabela19212446116[#This Row])</calculatedColumnFormula>
    </tableColumn>
    <tableColumn id="4" xr3:uid="{00000000-0010-0000-8000-000004000000}" name="Kolumna4" dataDxfId="5840" dataCellStyle="Walutowy">
      <calculatedColumnFormula>C140-D140</calculatedColumnFormula>
    </tableColumn>
    <tableColumn id="5" xr3:uid="{00000000-0010-0000-8000-000005000000}" name="Kolumna5" dataDxfId="5839" dataCellStyle="Procentowy">
      <calculatedColumnFormula>IFERROR(D140/C140,"")</calculatedColumnFormula>
    </tableColumn>
    <tableColumn id="6" xr3:uid="{00000000-0010-0000-8000-000006000000}" name="Kolumna6" dataDxfId="5838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200" dataDxfId="8295" headerRowBorderDxfId="9199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326"/>
    <tableColumn id="2" xr3:uid="{00000000-0010-0000-0E00-000002000000}" name="2" dataDxfId="8325"/>
    <tableColumn id="3" xr3:uid="{00000000-0010-0000-0E00-000003000000}" name="3" dataDxfId="8324"/>
    <tableColumn id="4" xr3:uid="{00000000-0010-0000-0E00-000004000000}" name="4" dataDxfId="8323"/>
    <tableColumn id="5" xr3:uid="{00000000-0010-0000-0E00-000005000000}" name="5" dataDxfId="8322"/>
    <tableColumn id="6" xr3:uid="{00000000-0010-0000-0E00-000006000000}" name="6" dataDxfId="8321"/>
    <tableColumn id="7" xr3:uid="{00000000-0010-0000-0E00-000007000000}" name="7" dataDxfId="8320"/>
    <tableColumn id="8" xr3:uid="{00000000-0010-0000-0E00-000008000000}" name="8" dataDxfId="8319"/>
    <tableColumn id="9" xr3:uid="{00000000-0010-0000-0E00-000009000000}" name="9" dataDxfId="8318"/>
    <tableColumn id="10" xr3:uid="{00000000-0010-0000-0E00-00000A000000}" name="10" dataDxfId="8317"/>
    <tableColumn id="11" xr3:uid="{00000000-0010-0000-0E00-00000B000000}" name="11" dataDxfId="8316"/>
    <tableColumn id="12" xr3:uid="{00000000-0010-0000-0E00-00000C000000}" name="12" dataDxfId="8315"/>
    <tableColumn id="13" xr3:uid="{00000000-0010-0000-0E00-00000D000000}" name="13" dataDxfId="8314"/>
    <tableColumn id="14" xr3:uid="{00000000-0010-0000-0E00-00000E000000}" name="14" dataDxfId="8313"/>
    <tableColumn id="15" xr3:uid="{00000000-0010-0000-0E00-00000F000000}" name="15" dataDxfId="8312"/>
    <tableColumn id="16" xr3:uid="{00000000-0010-0000-0E00-000010000000}" name="16" dataDxfId="8311"/>
    <tableColumn id="17" xr3:uid="{00000000-0010-0000-0E00-000011000000}" name="17" dataDxfId="8310"/>
    <tableColumn id="18" xr3:uid="{00000000-0010-0000-0E00-000012000000}" name="18" dataDxfId="8309"/>
    <tableColumn id="19" xr3:uid="{00000000-0010-0000-0E00-000013000000}" name="19" dataDxfId="8308"/>
    <tableColumn id="20" xr3:uid="{00000000-0010-0000-0E00-000014000000}" name="20" dataDxfId="8307"/>
    <tableColumn id="21" xr3:uid="{00000000-0010-0000-0E00-000015000000}" name="21" dataDxfId="8306"/>
    <tableColumn id="22" xr3:uid="{00000000-0010-0000-0E00-000016000000}" name="22" dataDxfId="8305"/>
    <tableColumn id="23" xr3:uid="{00000000-0010-0000-0E00-000017000000}" name="23" dataDxfId="8304"/>
    <tableColumn id="24" xr3:uid="{00000000-0010-0000-0E00-000018000000}" name="24" dataDxfId="8303"/>
    <tableColumn id="25" xr3:uid="{00000000-0010-0000-0E00-000019000000}" name="25" dataDxfId="8302"/>
    <tableColumn id="26" xr3:uid="{00000000-0010-0000-0E00-00001A000000}" name="26" dataDxfId="8301"/>
    <tableColumn id="27" xr3:uid="{00000000-0010-0000-0E00-00001B000000}" name="27" dataDxfId="8300"/>
    <tableColumn id="28" xr3:uid="{00000000-0010-0000-0E00-00001C000000}" name="28" dataDxfId="8299"/>
    <tableColumn id="29" xr3:uid="{00000000-0010-0000-0E00-00001D000000}" name="29" dataDxfId="8298"/>
    <tableColumn id="30" xr3:uid="{00000000-0010-0000-0E00-00001E000000}" name="30" dataDxfId="8297"/>
    <tableColumn id="31" xr3:uid="{00000000-0010-0000-0E00-00001F000000}" name="31" dataDxfId="8296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49">
      <calculatedColumnFormula>'Wzorzec kategorii'!B108</calculatedColumnFormula>
    </tableColumn>
    <tableColumn id="2" xr3:uid="{00000000-0010-0000-8100-000002000000}" name="Kolumna2" dataDxfId="5848" dataCellStyle="Walutowy"/>
    <tableColumn id="3" xr3:uid="{00000000-0010-0000-8100-000003000000}" name="Kolumna3" dataDxfId="5847" dataCellStyle="Walutowy">
      <calculatedColumnFormula>SUM(Tabela192244114[#This Row])</calculatedColumnFormula>
    </tableColumn>
    <tableColumn id="4" xr3:uid="{00000000-0010-0000-8100-000004000000}" name="Kolumna4" dataDxfId="5846" dataCellStyle="Walutowy">
      <calculatedColumnFormula>C152-D152</calculatedColumnFormula>
    </tableColumn>
    <tableColumn id="5" xr3:uid="{00000000-0010-0000-8100-000005000000}" name="Kolumna5" dataDxfId="5845" dataCellStyle="Procentowy">
      <calculatedColumnFormula>IFERROR(D152/C152,"")</calculatedColumnFormula>
    </tableColumn>
    <tableColumn id="6" xr3:uid="{00000000-0010-0000-8100-000006000000}" name="Kolumna6" dataDxfId="5844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55">
      <calculatedColumnFormula>'Wzorzec kategorii'!B120</calculatedColumnFormula>
    </tableColumn>
    <tableColumn id="2" xr3:uid="{00000000-0010-0000-8200-000002000000}" name="Kolumna2" dataDxfId="5854" dataCellStyle="Walutowy"/>
    <tableColumn id="3" xr3:uid="{00000000-0010-0000-8200-000003000000}" name="Kolumna3" dataDxfId="5853" dataCellStyle="Walutowy">
      <calculatedColumnFormula>SUM(Tabela2548118[#This Row])</calculatedColumnFormula>
    </tableColumn>
    <tableColumn id="4" xr3:uid="{00000000-0010-0000-8200-000004000000}" name="Kolumna4" dataDxfId="5852" dataCellStyle="Walutowy">
      <calculatedColumnFormula>C164-D164</calculatedColumnFormula>
    </tableColumn>
    <tableColumn id="5" xr3:uid="{00000000-0010-0000-8200-000005000000}" name="Kolumna5" dataDxfId="5851" dataCellStyle="Procentowy">
      <calculatedColumnFormula>IFERROR(D164/C164,"")</calculatedColumnFormula>
    </tableColumn>
    <tableColumn id="6" xr3:uid="{00000000-0010-0000-8200-000006000000}" name="Kolumna6" dataDxfId="5850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61">
      <calculatedColumnFormula>'Wzorzec kategorii'!B132</calculatedColumnFormula>
    </tableColumn>
    <tableColumn id="2" xr3:uid="{00000000-0010-0000-8300-000002000000}" name="Kolumna2" dataDxfId="5860" dataCellStyle="Walutowy"/>
    <tableColumn id="3" xr3:uid="{00000000-0010-0000-8300-000003000000}" name="Kolumna3" dataDxfId="5859" dataCellStyle="Walutowy">
      <calculatedColumnFormula>SUM(Tabela2649119[#This Row])</calculatedColumnFormula>
    </tableColumn>
    <tableColumn id="4" xr3:uid="{00000000-0010-0000-8300-000004000000}" name="Kolumna4" dataDxfId="5858" dataCellStyle="Walutowy">
      <calculatedColumnFormula>C176-D176</calculatedColumnFormula>
    </tableColumn>
    <tableColumn id="5" xr3:uid="{00000000-0010-0000-8300-000005000000}" name="Kolumna5" dataDxfId="5857" dataCellStyle="Procentowy">
      <calculatedColumnFormula>IFERROR(D176/C176,"")</calculatedColumnFormula>
    </tableColumn>
    <tableColumn id="6" xr3:uid="{00000000-0010-0000-8300-000006000000}" name="Kolumna6" dataDxfId="5856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67">
      <calculatedColumnFormula>'Wzorzec kategorii'!B144</calculatedColumnFormula>
    </tableColumn>
    <tableColumn id="2" xr3:uid="{00000000-0010-0000-8400-000002000000}" name="Kolumna2" dataDxfId="5866" dataCellStyle="Walutowy"/>
    <tableColumn id="3" xr3:uid="{00000000-0010-0000-8400-000003000000}" name="Kolumna3" dataDxfId="5865" dataCellStyle="Walutowy">
      <calculatedColumnFormula>SUM(Tabela2750120[#This Row])</calculatedColumnFormula>
    </tableColumn>
    <tableColumn id="4" xr3:uid="{00000000-0010-0000-8400-000004000000}" name="Kolumna4" dataDxfId="5864" dataCellStyle="Walutowy">
      <calculatedColumnFormula>C188-D188</calculatedColumnFormula>
    </tableColumn>
    <tableColumn id="5" xr3:uid="{00000000-0010-0000-8400-000005000000}" name="Kolumna5" dataDxfId="5863" dataCellStyle="Procentowy">
      <calculatedColumnFormula>IFERROR(D188/C188,"")</calculatedColumnFormula>
    </tableColumn>
    <tableColumn id="6" xr3:uid="{00000000-0010-0000-8400-000006000000}" name="Kolumna6" dataDxfId="5862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73">
      <calculatedColumnFormula>'Wzorzec kategorii'!B156</calculatedColumnFormula>
    </tableColumn>
    <tableColumn id="2" xr3:uid="{00000000-0010-0000-8500-000002000000}" name="Kolumna2" dataDxfId="5872" dataCellStyle="Walutowy"/>
    <tableColumn id="3" xr3:uid="{00000000-0010-0000-8500-000003000000}" name="Kolumna3" dataDxfId="5871" dataCellStyle="Walutowy">
      <calculatedColumnFormula>SUM(Tabela2851121[#This Row])</calculatedColumnFormula>
    </tableColumn>
    <tableColumn id="4" xr3:uid="{00000000-0010-0000-8500-000004000000}" name="Kolumna4" dataDxfId="5870" dataCellStyle="Walutowy">
      <calculatedColumnFormula>C200-D200</calculatedColumnFormula>
    </tableColumn>
    <tableColumn id="5" xr3:uid="{00000000-0010-0000-8500-000005000000}" name="Kolumna5" dataDxfId="5869" dataCellStyle="Procentowy">
      <calculatedColumnFormula>IFERROR(D200/C200,"")</calculatedColumnFormula>
    </tableColumn>
    <tableColumn id="6" xr3:uid="{00000000-0010-0000-8500-000006000000}" name="Kolumna6" dataDxfId="5868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79">
      <calculatedColumnFormula>'Wzorzec kategorii'!B168</calculatedColumnFormula>
    </tableColumn>
    <tableColumn id="2" xr3:uid="{00000000-0010-0000-8600-000002000000}" name="Kolumna2" dataDxfId="5878" dataCellStyle="Walutowy"/>
    <tableColumn id="3" xr3:uid="{00000000-0010-0000-8600-000003000000}" name="Kolumna3" dataDxfId="5877" dataCellStyle="Walutowy">
      <calculatedColumnFormula>SUM(Tabela192345115[#This Row])</calculatedColumnFormula>
    </tableColumn>
    <tableColumn id="4" xr3:uid="{00000000-0010-0000-8600-000004000000}" name="Kolumna4" dataDxfId="5876" dataCellStyle="Walutowy">
      <calculatedColumnFormula>C212-D212</calculatedColumnFormula>
    </tableColumn>
    <tableColumn id="5" xr3:uid="{00000000-0010-0000-8600-000005000000}" name="Kolumna5" dataDxfId="5875" dataCellStyle="Procentowy">
      <calculatedColumnFormula>IFERROR(D212/C212,"")</calculatedColumnFormula>
    </tableColumn>
    <tableColumn id="6" xr3:uid="{00000000-0010-0000-8600-000006000000}" name="Kolumna6" dataDxfId="5874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80" dataDxfId="5881" headerRowBorderDxfId="8802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12"/>
    <tableColumn id="2" xr3:uid="{00000000-0010-0000-8700-000002000000}" name="2" dataDxfId="5911"/>
    <tableColumn id="3" xr3:uid="{00000000-0010-0000-8700-000003000000}" name="3" dataDxfId="5910"/>
    <tableColumn id="4" xr3:uid="{00000000-0010-0000-8700-000004000000}" name="4" dataDxfId="5909"/>
    <tableColumn id="5" xr3:uid="{00000000-0010-0000-8700-000005000000}" name="5" dataDxfId="5908"/>
    <tableColumn id="6" xr3:uid="{00000000-0010-0000-8700-000006000000}" name="6" dataDxfId="5907"/>
    <tableColumn id="7" xr3:uid="{00000000-0010-0000-8700-000007000000}" name="7" dataDxfId="5906"/>
    <tableColumn id="8" xr3:uid="{00000000-0010-0000-8700-000008000000}" name="8" dataDxfId="5905"/>
    <tableColumn id="9" xr3:uid="{00000000-0010-0000-8700-000009000000}" name="9" dataDxfId="5904"/>
    <tableColumn id="10" xr3:uid="{00000000-0010-0000-8700-00000A000000}" name="10" dataDxfId="5903"/>
    <tableColumn id="11" xr3:uid="{00000000-0010-0000-8700-00000B000000}" name="11" dataDxfId="5902"/>
    <tableColumn id="12" xr3:uid="{00000000-0010-0000-8700-00000C000000}" name="12" dataDxfId="5901"/>
    <tableColumn id="13" xr3:uid="{00000000-0010-0000-8700-00000D000000}" name="13" dataDxfId="5900"/>
    <tableColumn id="14" xr3:uid="{00000000-0010-0000-8700-00000E000000}" name="14" dataDxfId="5899"/>
    <tableColumn id="15" xr3:uid="{00000000-0010-0000-8700-00000F000000}" name="15" dataDxfId="5898"/>
    <tableColumn id="16" xr3:uid="{00000000-0010-0000-8700-000010000000}" name="16" dataDxfId="5897"/>
    <tableColumn id="17" xr3:uid="{00000000-0010-0000-8700-000011000000}" name="17" dataDxfId="5896"/>
    <tableColumn id="18" xr3:uid="{00000000-0010-0000-8700-000012000000}" name="18" dataDxfId="5895"/>
    <tableColumn id="19" xr3:uid="{00000000-0010-0000-8700-000013000000}" name="19" dataDxfId="5894"/>
    <tableColumn id="20" xr3:uid="{00000000-0010-0000-8700-000014000000}" name="20" dataDxfId="5893"/>
    <tableColumn id="21" xr3:uid="{00000000-0010-0000-8700-000015000000}" name="21" dataDxfId="5892"/>
    <tableColumn id="22" xr3:uid="{00000000-0010-0000-8700-000016000000}" name="22" dataDxfId="5891"/>
    <tableColumn id="23" xr3:uid="{00000000-0010-0000-8700-000017000000}" name="23" dataDxfId="5890"/>
    <tableColumn id="24" xr3:uid="{00000000-0010-0000-8700-000018000000}" name="24" dataDxfId="5889"/>
    <tableColumn id="25" xr3:uid="{00000000-0010-0000-8700-000019000000}" name="25" dataDxfId="5888"/>
    <tableColumn id="26" xr3:uid="{00000000-0010-0000-8700-00001A000000}" name="26" dataDxfId="5887"/>
    <tableColumn id="27" xr3:uid="{00000000-0010-0000-8700-00001B000000}" name="27" dataDxfId="5886"/>
    <tableColumn id="28" xr3:uid="{00000000-0010-0000-8700-00001C000000}" name="28" dataDxfId="5885"/>
    <tableColumn id="29" xr3:uid="{00000000-0010-0000-8700-00001D000000}" name="29" dataDxfId="5884"/>
    <tableColumn id="30" xr3:uid="{00000000-0010-0000-8700-00001E000000}" name="30" dataDxfId="5883"/>
    <tableColumn id="31" xr3:uid="{00000000-0010-0000-8700-00001F000000}" name="31" dataDxfId="588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13" dataDxfId="5914" headerRowBorderDxfId="8801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45"/>
    <tableColumn id="2" xr3:uid="{00000000-0010-0000-8800-000002000000}" name="2" dataDxfId="5944"/>
    <tableColumn id="3" xr3:uid="{00000000-0010-0000-8800-000003000000}" name="3" dataDxfId="5943"/>
    <tableColumn id="4" xr3:uid="{00000000-0010-0000-8800-000004000000}" name="4" dataDxfId="5942"/>
    <tableColumn id="5" xr3:uid="{00000000-0010-0000-8800-000005000000}" name="5" dataDxfId="5941"/>
    <tableColumn id="6" xr3:uid="{00000000-0010-0000-8800-000006000000}" name="6" dataDxfId="5940"/>
    <tableColumn id="7" xr3:uid="{00000000-0010-0000-8800-000007000000}" name="7" dataDxfId="5939"/>
    <tableColumn id="8" xr3:uid="{00000000-0010-0000-8800-000008000000}" name="8" dataDxfId="5938"/>
    <tableColumn id="9" xr3:uid="{00000000-0010-0000-8800-000009000000}" name="9" dataDxfId="5937"/>
    <tableColumn id="10" xr3:uid="{00000000-0010-0000-8800-00000A000000}" name="10" dataDxfId="5936"/>
    <tableColumn id="11" xr3:uid="{00000000-0010-0000-8800-00000B000000}" name="11" dataDxfId="5935"/>
    <tableColumn id="12" xr3:uid="{00000000-0010-0000-8800-00000C000000}" name="12" dataDxfId="5934"/>
    <tableColumn id="13" xr3:uid="{00000000-0010-0000-8800-00000D000000}" name="13" dataDxfId="5933"/>
    <tableColumn id="14" xr3:uid="{00000000-0010-0000-8800-00000E000000}" name="14" dataDxfId="5932"/>
    <tableColumn id="15" xr3:uid="{00000000-0010-0000-8800-00000F000000}" name="15" dataDxfId="5931"/>
    <tableColumn id="16" xr3:uid="{00000000-0010-0000-8800-000010000000}" name="16" dataDxfId="5930"/>
    <tableColumn id="17" xr3:uid="{00000000-0010-0000-8800-000011000000}" name="17" dataDxfId="5929"/>
    <tableColumn id="18" xr3:uid="{00000000-0010-0000-8800-000012000000}" name="18" dataDxfId="5928"/>
    <tableColumn id="19" xr3:uid="{00000000-0010-0000-8800-000013000000}" name="19" dataDxfId="5927"/>
    <tableColumn id="20" xr3:uid="{00000000-0010-0000-8800-000014000000}" name="20" dataDxfId="5926"/>
    <tableColumn id="21" xr3:uid="{00000000-0010-0000-8800-000015000000}" name="21" dataDxfId="5925"/>
    <tableColumn id="22" xr3:uid="{00000000-0010-0000-8800-000016000000}" name="22" dataDxfId="5924"/>
    <tableColumn id="23" xr3:uid="{00000000-0010-0000-8800-000017000000}" name="23" dataDxfId="5923"/>
    <tableColumn id="24" xr3:uid="{00000000-0010-0000-8800-000018000000}" name="24" dataDxfId="5922"/>
    <tableColumn id="25" xr3:uid="{00000000-0010-0000-8800-000019000000}" name="25" dataDxfId="5921"/>
    <tableColumn id="26" xr3:uid="{00000000-0010-0000-8800-00001A000000}" name="26" dataDxfId="5920"/>
    <tableColumn id="27" xr3:uid="{00000000-0010-0000-8800-00001B000000}" name="27" dataDxfId="5919"/>
    <tableColumn id="28" xr3:uid="{00000000-0010-0000-8800-00001C000000}" name="28" dataDxfId="5918"/>
    <tableColumn id="29" xr3:uid="{00000000-0010-0000-8800-00001D000000}" name="29" dataDxfId="5917"/>
    <tableColumn id="30" xr3:uid="{00000000-0010-0000-8800-00001E000000}" name="30" dataDxfId="5916"/>
    <tableColumn id="31" xr3:uid="{00000000-0010-0000-8800-00001F000000}" name="31" dataDxfId="5915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46" dataDxfId="5947" headerRowBorderDxfId="8800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78"/>
    <tableColumn id="2" xr3:uid="{00000000-0010-0000-8900-000002000000}" name="2" dataDxfId="5977"/>
    <tableColumn id="3" xr3:uid="{00000000-0010-0000-8900-000003000000}" name="3" dataDxfId="5976"/>
    <tableColumn id="4" xr3:uid="{00000000-0010-0000-8900-000004000000}" name="4" dataDxfId="5975"/>
    <tableColumn id="5" xr3:uid="{00000000-0010-0000-8900-000005000000}" name="5" dataDxfId="5974"/>
    <tableColumn id="6" xr3:uid="{00000000-0010-0000-8900-000006000000}" name="6" dataDxfId="5973"/>
    <tableColumn id="7" xr3:uid="{00000000-0010-0000-8900-000007000000}" name="7" dataDxfId="5972"/>
    <tableColumn id="8" xr3:uid="{00000000-0010-0000-8900-000008000000}" name="8" dataDxfId="5971"/>
    <tableColumn id="9" xr3:uid="{00000000-0010-0000-8900-000009000000}" name="9" dataDxfId="5970"/>
    <tableColumn id="10" xr3:uid="{00000000-0010-0000-8900-00000A000000}" name="10" dataDxfId="5969"/>
    <tableColumn id="11" xr3:uid="{00000000-0010-0000-8900-00000B000000}" name="11" dataDxfId="5968"/>
    <tableColumn id="12" xr3:uid="{00000000-0010-0000-8900-00000C000000}" name="12" dataDxfId="5967"/>
    <tableColumn id="13" xr3:uid="{00000000-0010-0000-8900-00000D000000}" name="13" dataDxfId="5966"/>
    <tableColumn id="14" xr3:uid="{00000000-0010-0000-8900-00000E000000}" name="14" dataDxfId="5965"/>
    <tableColumn id="15" xr3:uid="{00000000-0010-0000-8900-00000F000000}" name="15" dataDxfId="5964"/>
    <tableColumn id="16" xr3:uid="{00000000-0010-0000-8900-000010000000}" name="16" dataDxfId="5963"/>
    <tableColumn id="17" xr3:uid="{00000000-0010-0000-8900-000011000000}" name="17" dataDxfId="5962"/>
    <tableColumn id="18" xr3:uid="{00000000-0010-0000-8900-000012000000}" name="18" dataDxfId="5961"/>
    <tableColumn id="19" xr3:uid="{00000000-0010-0000-8900-000013000000}" name="19" dataDxfId="5960"/>
    <tableColumn id="20" xr3:uid="{00000000-0010-0000-8900-000014000000}" name="20" dataDxfId="5959"/>
    <tableColumn id="21" xr3:uid="{00000000-0010-0000-8900-000015000000}" name="21" dataDxfId="5958"/>
    <tableColumn id="22" xr3:uid="{00000000-0010-0000-8900-000016000000}" name="22" dataDxfId="5957"/>
    <tableColumn id="23" xr3:uid="{00000000-0010-0000-8900-000017000000}" name="23" dataDxfId="5956"/>
    <tableColumn id="24" xr3:uid="{00000000-0010-0000-8900-000018000000}" name="24" dataDxfId="5955"/>
    <tableColumn id="25" xr3:uid="{00000000-0010-0000-8900-000019000000}" name="25" dataDxfId="5954"/>
    <tableColumn id="26" xr3:uid="{00000000-0010-0000-8900-00001A000000}" name="26" dataDxfId="5953"/>
    <tableColumn id="27" xr3:uid="{00000000-0010-0000-8900-00001B000000}" name="27" dataDxfId="5952"/>
    <tableColumn id="28" xr3:uid="{00000000-0010-0000-8900-00001C000000}" name="28" dataDxfId="5951"/>
    <tableColumn id="29" xr3:uid="{00000000-0010-0000-8900-00001D000000}" name="29" dataDxfId="5950"/>
    <tableColumn id="30" xr3:uid="{00000000-0010-0000-8900-00001E000000}" name="30" dataDxfId="5949"/>
    <tableColumn id="31" xr3:uid="{00000000-0010-0000-8900-00001F000000}" name="31" dataDxfId="5948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79" dataDxfId="5980" headerRowBorderDxfId="8799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11"/>
    <tableColumn id="2" xr3:uid="{00000000-0010-0000-8A00-000002000000}" name="2" dataDxfId="6010"/>
    <tableColumn id="3" xr3:uid="{00000000-0010-0000-8A00-000003000000}" name="3" dataDxfId="6009"/>
    <tableColumn id="4" xr3:uid="{00000000-0010-0000-8A00-000004000000}" name="4" dataDxfId="6008"/>
    <tableColumn id="5" xr3:uid="{00000000-0010-0000-8A00-000005000000}" name="5" dataDxfId="6007"/>
    <tableColumn id="6" xr3:uid="{00000000-0010-0000-8A00-000006000000}" name="6" dataDxfId="6006"/>
    <tableColumn id="7" xr3:uid="{00000000-0010-0000-8A00-000007000000}" name="7" dataDxfId="6005"/>
    <tableColumn id="8" xr3:uid="{00000000-0010-0000-8A00-000008000000}" name="8" dataDxfId="6004"/>
    <tableColumn id="9" xr3:uid="{00000000-0010-0000-8A00-000009000000}" name="9" dataDxfId="6003"/>
    <tableColumn id="10" xr3:uid="{00000000-0010-0000-8A00-00000A000000}" name="10" dataDxfId="6002"/>
    <tableColumn id="11" xr3:uid="{00000000-0010-0000-8A00-00000B000000}" name="11" dataDxfId="6001"/>
    <tableColumn id="12" xr3:uid="{00000000-0010-0000-8A00-00000C000000}" name="12" dataDxfId="6000"/>
    <tableColumn id="13" xr3:uid="{00000000-0010-0000-8A00-00000D000000}" name="13" dataDxfId="5999"/>
    <tableColumn id="14" xr3:uid="{00000000-0010-0000-8A00-00000E000000}" name="14" dataDxfId="5998"/>
    <tableColumn id="15" xr3:uid="{00000000-0010-0000-8A00-00000F000000}" name="15" dataDxfId="5997"/>
    <tableColumn id="16" xr3:uid="{00000000-0010-0000-8A00-000010000000}" name="16" dataDxfId="5996"/>
    <tableColumn id="17" xr3:uid="{00000000-0010-0000-8A00-000011000000}" name="17" dataDxfId="5995"/>
    <tableColumn id="18" xr3:uid="{00000000-0010-0000-8A00-000012000000}" name="18" dataDxfId="5994"/>
    <tableColumn id="19" xr3:uid="{00000000-0010-0000-8A00-000013000000}" name="19" dataDxfId="5993"/>
    <tableColumn id="20" xr3:uid="{00000000-0010-0000-8A00-000014000000}" name="20" dataDxfId="5992"/>
    <tableColumn id="21" xr3:uid="{00000000-0010-0000-8A00-000015000000}" name="21" dataDxfId="5991"/>
    <tableColumn id="22" xr3:uid="{00000000-0010-0000-8A00-000016000000}" name="22" dataDxfId="5990"/>
    <tableColumn id="23" xr3:uid="{00000000-0010-0000-8A00-000017000000}" name="23" dataDxfId="5989"/>
    <tableColumn id="24" xr3:uid="{00000000-0010-0000-8A00-000018000000}" name="24" dataDxfId="5988"/>
    <tableColumn id="25" xr3:uid="{00000000-0010-0000-8A00-000019000000}" name="25" dataDxfId="5987"/>
    <tableColumn id="26" xr3:uid="{00000000-0010-0000-8A00-00001A000000}" name="26" dataDxfId="5986"/>
    <tableColumn id="27" xr3:uid="{00000000-0010-0000-8A00-00001B000000}" name="27" dataDxfId="5985"/>
    <tableColumn id="28" xr3:uid="{00000000-0010-0000-8A00-00001C000000}" name="28" dataDxfId="5984"/>
    <tableColumn id="29" xr3:uid="{00000000-0010-0000-8A00-00001D000000}" name="29" dataDxfId="5983"/>
    <tableColumn id="30" xr3:uid="{00000000-0010-0000-8A00-00001E000000}" name="30" dataDxfId="5982"/>
    <tableColumn id="31" xr3:uid="{00000000-0010-0000-8A00-00001F000000}" name="31" dataDxfId="598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198" dataDxfId="8263" headerRowBorderDxfId="9197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294"/>
    <tableColumn id="2" xr3:uid="{00000000-0010-0000-0F00-000002000000}" name="2" dataDxfId="8293"/>
    <tableColumn id="3" xr3:uid="{00000000-0010-0000-0F00-000003000000}" name="3" dataDxfId="8292"/>
    <tableColumn id="4" xr3:uid="{00000000-0010-0000-0F00-000004000000}" name="4" dataDxfId="8291"/>
    <tableColumn id="5" xr3:uid="{00000000-0010-0000-0F00-000005000000}" name="5" dataDxfId="8290"/>
    <tableColumn id="6" xr3:uid="{00000000-0010-0000-0F00-000006000000}" name="6" dataDxfId="8289"/>
    <tableColumn id="7" xr3:uid="{00000000-0010-0000-0F00-000007000000}" name="7" dataDxfId="8288"/>
    <tableColumn id="8" xr3:uid="{00000000-0010-0000-0F00-000008000000}" name="8" dataDxfId="8287"/>
    <tableColumn id="9" xr3:uid="{00000000-0010-0000-0F00-000009000000}" name="9" dataDxfId="8286"/>
    <tableColumn id="10" xr3:uid="{00000000-0010-0000-0F00-00000A000000}" name="10" dataDxfId="8285"/>
    <tableColumn id="11" xr3:uid="{00000000-0010-0000-0F00-00000B000000}" name="11" dataDxfId="8284"/>
    <tableColumn id="12" xr3:uid="{00000000-0010-0000-0F00-00000C000000}" name="12" dataDxfId="8283"/>
    <tableColumn id="13" xr3:uid="{00000000-0010-0000-0F00-00000D000000}" name="13" dataDxfId="8282"/>
    <tableColumn id="14" xr3:uid="{00000000-0010-0000-0F00-00000E000000}" name="14" dataDxfId="8281"/>
    <tableColumn id="15" xr3:uid="{00000000-0010-0000-0F00-00000F000000}" name="15" dataDxfId="8280"/>
    <tableColumn id="16" xr3:uid="{00000000-0010-0000-0F00-000010000000}" name="16" dataDxfId="8279"/>
    <tableColumn id="17" xr3:uid="{00000000-0010-0000-0F00-000011000000}" name="17" dataDxfId="8278"/>
    <tableColumn id="18" xr3:uid="{00000000-0010-0000-0F00-000012000000}" name="18" dataDxfId="8277"/>
    <tableColumn id="19" xr3:uid="{00000000-0010-0000-0F00-000013000000}" name="19" dataDxfId="8276"/>
    <tableColumn id="20" xr3:uid="{00000000-0010-0000-0F00-000014000000}" name="20" dataDxfId="8275"/>
    <tableColumn id="21" xr3:uid="{00000000-0010-0000-0F00-000015000000}" name="21" dataDxfId="8274"/>
    <tableColumn id="22" xr3:uid="{00000000-0010-0000-0F00-000016000000}" name="22" dataDxfId="8273"/>
    <tableColumn id="23" xr3:uid="{00000000-0010-0000-0F00-000017000000}" name="23" dataDxfId="8272"/>
    <tableColumn id="24" xr3:uid="{00000000-0010-0000-0F00-000018000000}" name="24" dataDxfId="8271"/>
    <tableColumn id="25" xr3:uid="{00000000-0010-0000-0F00-000019000000}" name="25" dataDxfId="8270"/>
    <tableColumn id="26" xr3:uid="{00000000-0010-0000-0F00-00001A000000}" name="26" dataDxfId="8269"/>
    <tableColumn id="27" xr3:uid="{00000000-0010-0000-0F00-00001B000000}" name="27" dataDxfId="8268"/>
    <tableColumn id="28" xr3:uid="{00000000-0010-0000-0F00-00001C000000}" name="28" dataDxfId="8267"/>
    <tableColumn id="29" xr3:uid="{00000000-0010-0000-0F00-00001D000000}" name="29" dataDxfId="8266"/>
    <tableColumn id="30" xr3:uid="{00000000-0010-0000-0F00-00001E000000}" name="30" dataDxfId="8265"/>
    <tableColumn id="31" xr3:uid="{00000000-0010-0000-0F00-00001F000000}" name="31" dataDxfId="8264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12" dataDxfId="6013" headerRowBorderDxfId="8798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44"/>
    <tableColumn id="2" xr3:uid="{00000000-0010-0000-8B00-000002000000}" name="2" dataDxfId="6043"/>
    <tableColumn id="3" xr3:uid="{00000000-0010-0000-8B00-000003000000}" name="3" dataDxfId="6042"/>
    <tableColumn id="4" xr3:uid="{00000000-0010-0000-8B00-000004000000}" name="4" dataDxfId="6041"/>
    <tableColumn id="5" xr3:uid="{00000000-0010-0000-8B00-000005000000}" name="5" dataDxfId="6040"/>
    <tableColumn id="6" xr3:uid="{00000000-0010-0000-8B00-000006000000}" name="6" dataDxfId="6039"/>
    <tableColumn id="7" xr3:uid="{00000000-0010-0000-8B00-000007000000}" name="7" dataDxfId="6038"/>
    <tableColumn id="8" xr3:uid="{00000000-0010-0000-8B00-000008000000}" name="8" dataDxfId="6037"/>
    <tableColumn id="9" xr3:uid="{00000000-0010-0000-8B00-000009000000}" name="9" dataDxfId="6036"/>
    <tableColumn id="10" xr3:uid="{00000000-0010-0000-8B00-00000A000000}" name="10" dataDxfId="6035"/>
    <tableColumn id="11" xr3:uid="{00000000-0010-0000-8B00-00000B000000}" name="11" dataDxfId="6034"/>
    <tableColumn id="12" xr3:uid="{00000000-0010-0000-8B00-00000C000000}" name="12" dataDxfId="6033"/>
    <tableColumn id="13" xr3:uid="{00000000-0010-0000-8B00-00000D000000}" name="13" dataDxfId="6032"/>
    <tableColumn id="14" xr3:uid="{00000000-0010-0000-8B00-00000E000000}" name="14" dataDxfId="6031"/>
    <tableColumn id="15" xr3:uid="{00000000-0010-0000-8B00-00000F000000}" name="15" dataDxfId="6030"/>
    <tableColumn id="16" xr3:uid="{00000000-0010-0000-8B00-000010000000}" name="16" dataDxfId="6029"/>
    <tableColumn id="17" xr3:uid="{00000000-0010-0000-8B00-000011000000}" name="17" dataDxfId="6028"/>
    <tableColumn id="18" xr3:uid="{00000000-0010-0000-8B00-000012000000}" name="18" dataDxfId="6027"/>
    <tableColumn id="19" xr3:uid="{00000000-0010-0000-8B00-000013000000}" name="19" dataDxfId="6026"/>
    <tableColumn id="20" xr3:uid="{00000000-0010-0000-8B00-000014000000}" name="20" dataDxfId="6025"/>
    <tableColumn id="21" xr3:uid="{00000000-0010-0000-8B00-000015000000}" name="21" dataDxfId="6024"/>
    <tableColumn id="22" xr3:uid="{00000000-0010-0000-8B00-000016000000}" name="22" dataDxfId="6023"/>
    <tableColumn id="23" xr3:uid="{00000000-0010-0000-8B00-000017000000}" name="23" dataDxfId="6022"/>
    <tableColumn id="24" xr3:uid="{00000000-0010-0000-8B00-000018000000}" name="24" dataDxfId="6021"/>
    <tableColumn id="25" xr3:uid="{00000000-0010-0000-8B00-000019000000}" name="25" dataDxfId="6020"/>
    <tableColumn id="26" xr3:uid="{00000000-0010-0000-8B00-00001A000000}" name="26" dataDxfId="6019"/>
    <tableColumn id="27" xr3:uid="{00000000-0010-0000-8B00-00001B000000}" name="27" dataDxfId="6018"/>
    <tableColumn id="28" xr3:uid="{00000000-0010-0000-8B00-00001C000000}" name="28" dataDxfId="6017"/>
    <tableColumn id="29" xr3:uid="{00000000-0010-0000-8B00-00001D000000}" name="29" dataDxfId="6016"/>
    <tableColumn id="30" xr3:uid="{00000000-0010-0000-8B00-00001E000000}" name="30" dataDxfId="6015"/>
    <tableColumn id="31" xr3:uid="{00000000-0010-0000-8B00-00001F000000}" name="31" dataDxfId="6014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45" dataDxfId="6046" headerRowBorderDxfId="8797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77"/>
    <tableColumn id="2" xr3:uid="{00000000-0010-0000-8C00-000002000000}" name="2" dataDxfId="6076"/>
    <tableColumn id="3" xr3:uid="{00000000-0010-0000-8C00-000003000000}" name="3" dataDxfId="6075"/>
    <tableColumn id="4" xr3:uid="{00000000-0010-0000-8C00-000004000000}" name="4" dataDxfId="6074"/>
    <tableColumn id="5" xr3:uid="{00000000-0010-0000-8C00-000005000000}" name="5" dataDxfId="6073"/>
    <tableColumn id="6" xr3:uid="{00000000-0010-0000-8C00-000006000000}" name="6" dataDxfId="6072"/>
    <tableColumn id="7" xr3:uid="{00000000-0010-0000-8C00-000007000000}" name="7" dataDxfId="6071"/>
    <tableColumn id="8" xr3:uid="{00000000-0010-0000-8C00-000008000000}" name="8" dataDxfId="6070"/>
    <tableColumn id="9" xr3:uid="{00000000-0010-0000-8C00-000009000000}" name="9" dataDxfId="6069"/>
    <tableColumn id="10" xr3:uid="{00000000-0010-0000-8C00-00000A000000}" name="10" dataDxfId="6068"/>
    <tableColumn id="11" xr3:uid="{00000000-0010-0000-8C00-00000B000000}" name="11" dataDxfId="6067"/>
    <tableColumn id="12" xr3:uid="{00000000-0010-0000-8C00-00000C000000}" name="12" dataDxfId="6066"/>
    <tableColumn id="13" xr3:uid="{00000000-0010-0000-8C00-00000D000000}" name="13" dataDxfId="6065"/>
    <tableColumn id="14" xr3:uid="{00000000-0010-0000-8C00-00000E000000}" name="14" dataDxfId="6064"/>
    <tableColumn id="15" xr3:uid="{00000000-0010-0000-8C00-00000F000000}" name="15" dataDxfId="6063"/>
    <tableColumn id="16" xr3:uid="{00000000-0010-0000-8C00-000010000000}" name="16" dataDxfId="6062"/>
    <tableColumn id="17" xr3:uid="{00000000-0010-0000-8C00-000011000000}" name="17" dataDxfId="6061"/>
    <tableColumn id="18" xr3:uid="{00000000-0010-0000-8C00-000012000000}" name="18" dataDxfId="6060"/>
    <tableColumn id="19" xr3:uid="{00000000-0010-0000-8C00-000013000000}" name="19" dataDxfId="6059"/>
    <tableColumn id="20" xr3:uid="{00000000-0010-0000-8C00-000014000000}" name="20" dataDxfId="6058"/>
    <tableColumn id="21" xr3:uid="{00000000-0010-0000-8C00-000015000000}" name="21" dataDxfId="6057"/>
    <tableColumn id="22" xr3:uid="{00000000-0010-0000-8C00-000016000000}" name="22" dataDxfId="6056"/>
    <tableColumn id="23" xr3:uid="{00000000-0010-0000-8C00-000017000000}" name="23" dataDxfId="6055"/>
    <tableColumn id="24" xr3:uid="{00000000-0010-0000-8C00-000018000000}" name="24" dataDxfId="6054"/>
    <tableColumn id="25" xr3:uid="{00000000-0010-0000-8C00-000019000000}" name="25" dataDxfId="6053"/>
    <tableColumn id="26" xr3:uid="{00000000-0010-0000-8C00-00001A000000}" name="26" dataDxfId="6052"/>
    <tableColumn id="27" xr3:uid="{00000000-0010-0000-8C00-00001B000000}" name="27" dataDxfId="6051"/>
    <tableColumn id="28" xr3:uid="{00000000-0010-0000-8C00-00001C000000}" name="28" dataDxfId="6050"/>
    <tableColumn id="29" xr3:uid="{00000000-0010-0000-8C00-00001D000000}" name="29" dataDxfId="6049"/>
    <tableColumn id="30" xr3:uid="{00000000-0010-0000-8C00-00001E000000}" name="30" dataDxfId="6048"/>
    <tableColumn id="31" xr3:uid="{00000000-0010-0000-8C00-00001F000000}" name="31" dataDxfId="6047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78" dataDxfId="6079" headerRowBorderDxfId="8796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10"/>
    <tableColumn id="2" xr3:uid="{00000000-0010-0000-8D00-000002000000}" name="2" dataDxfId="6109"/>
    <tableColumn id="3" xr3:uid="{00000000-0010-0000-8D00-000003000000}" name="3" dataDxfId="6108"/>
    <tableColumn id="4" xr3:uid="{00000000-0010-0000-8D00-000004000000}" name="4" dataDxfId="6107"/>
    <tableColumn id="5" xr3:uid="{00000000-0010-0000-8D00-000005000000}" name="5" dataDxfId="6106"/>
    <tableColumn id="6" xr3:uid="{00000000-0010-0000-8D00-000006000000}" name="6" dataDxfId="6105"/>
    <tableColumn id="7" xr3:uid="{00000000-0010-0000-8D00-000007000000}" name="7" dataDxfId="6104"/>
    <tableColumn id="8" xr3:uid="{00000000-0010-0000-8D00-000008000000}" name="8" dataDxfId="6103"/>
    <tableColumn id="9" xr3:uid="{00000000-0010-0000-8D00-000009000000}" name="9" dataDxfId="6102"/>
    <tableColumn id="10" xr3:uid="{00000000-0010-0000-8D00-00000A000000}" name="10" dataDxfId="6101"/>
    <tableColumn id="11" xr3:uid="{00000000-0010-0000-8D00-00000B000000}" name="11" dataDxfId="6100"/>
    <tableColumn id="12" xr3:uid="{00000000-0010-0000-8D00-00000C000000}" name="12" dataDxfId="6099"/>
    <tableColumn id="13" xr3:uid="{00000000-0010-0000-8D00-00000D000000}" name="13" dataDxfId="6098"/>
    <tableColumn id="14" xr3:uid="{00000000-0010-0000-8D00-00000E000000}" name="14" dataDxfId="6097"/>
    <tableColumn id="15" xr3:uid="{00000000-0010-0000-8D00-00000F000000}" name="15" dataDxfId="6096"/>
    <tableColumn id="16" xr3:uid="{00000000-0010-0000-8D00-000010000000}" name="16" dataDxfId="6095"/>
    <tableColumn id="17" xr3:uid="{00000000-0010-0000-8D00-000011000000}" name="17" dataDxfId="6094"/>
    <tableColumn id="18" xr3:uid="{00000000-0010-0000-8D00-000012000000}" name="18" dataDxfId="6093"/>
    <tableColumn id="19" xr3:uid="{00000000-0010-0000-8D00-000013000000}" name="19" dataDxfId="6092"/>
    <tableColumn id="20" xr3:uid="{00000000-0010-0000-8D00-000014000000}" name="20" dataDxfId="6091"/>
    <tableColumn id="21" xr3:uid="{00000000-0010-0000-8D00-000015000000}" name="21" dataDxfId="6090"/>
    <tableColumn id="22" xr3:uid="{00000000-0010-0000-8D00-000016000000}" name="22" dataDxfId="6089"/>
    <tableColumn id="23" xr3:uid="{00000000-0010-0000-8D00-000017000000}" name="23" dataDxfId="6088"/>
    <tableColumn id="24" xr3:uid="{00000000-0010-0000-8D00-000018000000}" name="24" dataDxfId="6087"/>
    <tableColumn id="25" xr3:uid="{00000000-0010-0000-8D00-000019000000}" name="25" dataDxfId="6086"/>
    <tableColumn id="26" xr3:uid="{00000000-0010-0000-8D00-00001A000000}" name="26" dataDxfId="6085"/>
    <tableColumn id="27" xr3:uid="{00000000-0010-0000-8D00-00001B000000}" name="27" dataDxfId="6084"/>
    <tableColumn id="28" xr3:uid="{00000000-0010-0000-8D00-00001C000000}" name="28" dataDxfId="6083"/>
    <tableColumn id="29" xr3:uid="{00000000-0010-0000-8D00-00001D000000}" name="29" dataDxfId="6082"/>
    <tableColumn id="30" xr3:uid="{00000000-0010-0000-8D00-00001E000000}" name="30" dataDxfId="6081"/>
    <tableColumn id="31" xr3:uid="{00000000-0010-0000-8D00-00001F000000}" name="31" dataDxfId="6080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11" dataDxfId="6112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43"/>
    <tableColumn id="2" xr3:uid="{00000000-0010-0000-8E00-000002000000}" name="2" dataDxfId="6142"/>
    <tableColumn id="3" xr3:uid="{00000000-0010-0000-8E00-000003000000}" name="3" dataDxfId="6141"/>
    <tableColumn id="4" xr3:uid="{00000000-0010-0000-8E00-000004000000}" name="4" dataDxfId="6140"/>
    <tableColumn id="5" xr3:uid="{00000000-0010-0000-8E00-000005000000}" name="5" dataDxfId="6139"/>
    <tableColumn id="6" xr3:uid="{00000000-0010-0000-8E00-000006000000}" name="6" dataDxfId="6138"/>
    <tableColumn id="7" xr3:uid="{00000000-0010-0000-8E00-000007000000}" name="7" dataDxfId="6137"/>
    <tableColumn id="8" xr3:uid="{00000000-0010-0000-8E00-000008000000}" name="8" dataDxfId="6136"/>
    <tableColumn id="9" xr3:uid="{00000000-0010-0000-8E00-000009000000}" name="9" dataDxfId="6135"/>
    <tableColumn id="10" xr3:uid="{00000000-0010-0000-8E00-00000A000000}" name="10" dataDxfId="6134"/>
    <tableColumn id="11" xr3:uid="{00000000-0010-0000-8E00-00000B000000}" name="11" dataDxfId="6133"/>
    <tableColumn id="12" xr3:uid="{00000000-0010-0000-8E00-00000C000000}" name="12" dataDxfId="6132"/>
    <tableColumn id="13" xr3:uid="{00000000-0010-0000-8E00-00000D000000}" name="13" dataDxfId="6131"/>
    <tableColumn id="14" xr3:uid="{00000000-0010-0000-8E00-00000E000000}" name="14" dataDxfId="6130"/>
    <tableColumn id="15" xr3:uid="{00000000-0010-0000-8E00-00000F000000}" name="15" dataDxfId="6129"/>
    <tableColumn id="16" xr3:uid="{00000000-0010-0000-8E00-000010000000}" name="16" dataDxfId="6128"/>
    <tableColumn id="17" xr3:uid="{00000000-0010-0000-8E00-000011000000}" name="17" dataDxfId="6127"/>
    <tableColumn id="18" xr3:uid="{00000000-0010-0000-8E00-000012000000}" name="18" dataDxfId="6126"/>
    <tableColumn id="19" xr3:uid="{00000000-0010-0000-8E00-000013000000}" name="19" dataDxfId="6125"/>
    <tableColumn id="20" xr3:uid="{00000000-0010-0000-8E00-000014000000}" name="20" dataDxfId="6124"/>
    <tableColumn id="21" xr3:uid="{00000000-0010-0000-8E00-000015000000}" name="21" dataDxfId="6123"/>
    <tableColumn id="22" xr3:uid="{00000000-0010-0000-8E00-000016000000}" name="22" dataDxfId="6122"/>
    <tableColumn id="23" xr3:uid="{00000000-0010-0000-8E00-000017000000}" name="23" dataDxfId="6121"/>
    <tableColumn id="24" xr3:uid="{00000000-0010-0000-8E00-000018000000}" name="24" dataDxfId="6120"/>
    <tableColumn id="25" xr3:uid="{00000000-0010-0000-8E00-000019000000}" name="25" dataDxfId="6119"/>
    <tableColumn id="26" xr3:uid="{00000000-0010-0000-8E00-00001A000000}" name="26" dataDxfId="6118"/>
    <tableColumn id="27" xr3:uid="{00000000-0010-0000-8E00-00001B000000}" name="27" dataDxfId="6117"/>
    <tableColumn id="28" xr3:uid="{00000000-0010-0000-8E00-00001C000000}" name="28" dataDxfId="6116"/>
    <tableColumn id="29" xr3:uid="{00000000-0010-0000-8E00-00001D000000}" name="29" dataDxfId="6115"/>
    <tableColumn id="30" xr3:uid="{00000000-0010-0000-8E00-00001E000000}" name="30" dataDxfId="6114"/>
    <tableColumn id="31" xr3:uid="{00000000-0010-0000-8E00-00001F000000}" name="31" dataDxfId="6113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44" dataDxfId="6145" headerRowBorderDxfId="8795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76"/>
    <tableColumn id="2" xr3:uid="{00000000-0010-0000-8F00-000002000000}" name="2" dataDxfId="6175"/>
    <tableColumn id="3" xr3:uid="{00000000-0010-0000-8F00-000003000000}" name="3" dataDxfId="6174"/>
    <tableColumn id="4" xr3:uid="{00000000-0010-0000-8F00-000004000000}" name="4" dataDxfId="6173"/>
    <tableColumn id="5" xr3:uid="{00000000-0010-0000-8F00-000005000000}" name="5" dataDxfId="6172"/>
    <tableColumn id="6" xr3:uid="{00000000-0010-0000-8F00-000006000000}" name="6" dataDxfId="6171"/>
    <tableColumn id="7" xr3:uid="{00000000-0010-0000-8F00-000007000000}" name="7" dataDxfId="6170"/>
    <tableColumn id="8" xr3:uid="{00000000-0010-0000-8F00-000008000000}" name="8" dataDxfId="6169"/>
    <tableColumn id="9" xr3:uid="{00000000-0010-0000-8F00-000009000000}" name="9" dataDxfId="6168"/>
    <tableColumn id="10" xr3:uid="{00000000-0010-0000-8F00-00000A000000}" name="10" dataDxfId="6167"/>
    <tableColumn id="11" xr3:uid="{00000000-0010-0000-8F00-00000B000000}" name="11" dataDxfId="6166"/>
    <tableColumn id="12" xr3:uid="{00000000-0010-0000-8F00-00000C000000}" name="12" dataDxfId="6165"/>
    <tableColumn id="13" xr3:uid="{00000000-0010-0000-8F00-00000D000000}" name="13" dataDxfId="6164"/>
    <tableColumn id="14" xr3:uid="{00000000-0010-0000-8F00-00000E000000}" name="14" dataDxfId="6163"/>
    <tableColumn id="15" xr3:uid="{00000000-0010-0000-8F00-00000F000000}" name="15" dataDxfId="6162"/>
    <tableColumn id="16" xr3:uid="{00000000-0010-0000-8F00-000010000000}" name="16" dataDxfId="6161"/>
    <tableColumn id="17" xr3:uid="{00000000-0010-0000-8F00-000011000000}" name="17" dataDxfId="6160"/>
    <tableColumn id="18" xr3:uid="{00000000-0010-0000-8F00-000012000000}" name="18" dataDxfId="6159"/>
    <tableColumn id="19" xr3:uid="{00000000-0010-0000-8F00-000013000000}" name="19" dataDxfId="6158"/>
    <tableColumn id="20" xr3:uid="{00000000-0010-0000-8F00-000014000000}" name="20" dataDxfId="6157"/>
    <tableColumn id="21" xr3:uid="{00000000-0010-0000-8F00-000015000000}" name="21" dataDxfId="6156"/>
    <tableColumn id="22" xr3:uid="{00000000-0010-0000-8F00-000016000000}" name="22" dataDxfId="6155"/>
    <tableColumn id="23" xr3:uid="{00000000-0010-0000-8F00-000017000000}" name="23" dataDxfId="6154"/>
    <tableColumn id="24" xr3:uid="{00000000-0010-0000-8F00-000018000000}" name="24" dataDxfId="6153"/>
    <tableColumn id="25" xr3:uid="{00000000-0010-0000-8F00-000019000000}" name="25" dataDxfId="6152"/>
    <tableColumn id="26" xr3:uid="{00000000-0010-0000-8F00-00001A000000}" name="26" dataDxfId="6151"/>
    <tableColumn id="27" xr3:uid="{00000000-0010-0000-8F00-00001B000000}" name="27" dataDxfId="6150"/>
    <tableColumn id="28" xr3:uid="{00000000-0010-0000-8F00-00001C000000}" name="28" dataDxfId="6149"/>
    <tableColumn id="29" xr3:uid="{00000000-0010-0000-8F00-00001D000000}" name="29" dataDxfId="6148"/>
    <tableColumn id="30" xr3:uid="{00000000-0010-0000-8F00-00001E000000}" name="30" dataDxfId="6147"/>
    <tableColumn id="31" xr3:uid="{00000000-0010-0000-8F00-00001F000000}" name="31" dataDxfId="6146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77" dataDxfId="6178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9"/>
    <tableColumn id="2" xr3:uid="{00000000-0010-0000-9000-000002000000}" name="2" dataDxfId="6208"/>
    <tableColumn id="3" xr3:uid="{00000000-0010-0000-9000-000003000000}" name="3" dataDxfId="6207"/>
    <tableColumn id="4" xr3:uid="{00000000-0010-0000-9000-000004000000}" name="4" dataDxfId="6206"/>
    <tableColumn id="5" xr3:uid="{00000000-0010-0000-9000-000005000000}" name="5" dataDxfId="6205"/>
    <tableColumn id="6" xr3:uid="{00000000-0010-0000-9000-000006000000}" name="6" dataDxfId="6204"/>
    <tableColumn id="7" xr3:uid="{00000000-0010-0000-9000-000007000000}" name="7" dataDxfId="6203"/>
    <tableColumn id="8" xr3:uid="{00000000-0010-0000-9000-000008000000}" name="8" dataDxfId="6202"/>
    <tableColumn id="9" xr3:uid="{00000000-0010-0000-9000-000009000000}" name="9" dataDxfId="6201"/>
    <tableColumn id="10" xr3:uid="{00000000-0010-0000-9000-00000A000000}" name="10" dataDxfId="6200"/>
    <tableColumn id="11" xr3:uid="{00000000-0010-0000-9000-00000B000000}" name="11" dataDxfId="6199"/>
    <tableColumn id="12" xr3:uid="{00000000-0010-0000-9000-00000C000000}" name="12" dataDxfId="6198"/>
    <tableColumn id="13" xr3:uid="{00000000-0010-0000-9000-00000D000000}" name="13" dataDxfId="6197"/>
    <tableColumn id="14" xr3:uid="{00000000-0010-0000-9000-00000E000000}" name="14" dataDxfId="6196"/>
    <tableColumn id="15" xr3:uid="{00000000-0010-0000-9000-00000F000000}" name="15" dataDxfId="6195"/>
    <tableColumn id="16" xr3:uid="{00000000-0010-0000-9000-000010000000}" name="16" dataDxfId="6194"/>
    <tableColumn id="17" xr3:uid="{00000000-0010-0000-9000-000011000000}" name="17" dataDxfId="6193"/>
    <tableColumn id="18" xr3:uid="{00000000-0010-0000-9000-000012000000}" name="18" dataDxfId="6192"/>
    <tableColumn id="19" xr3:uid="{00000000-0010-0000-9000-000013000000}" name="19" dataDxfId="6191"/>
    <tableColumn id="20" xr3:uid="{00000000-0010-0000-9000-000014000000}" name="20" dataDxfId="6190"/>
    <tableColumn id="21" xr3:uid="{00000000-0010-0000-9000-000015000000}" name="21" dataDxfId="6189"/>
    <tableColumn id="22" xr3:uid="{00000000-0010-0000-9000-000016000000}" name="22" dataDxfId="6188"/>
    <tableColumn id="23" xr3:uid="{00000000-0010-0000-9000-000017000000}" name="23" dataDxfId="6187"/>
    <tableColumn id="24" xr3:uid="{00000000-0010-0000-9000-000018000000}" name="24" dataDxfId="6186"/>
    <tableColumn id="25" xr3:uid="{00000000-0010-0000-9000-000019000000}" name="25" dataDxfId="6185"/>
    <tableColumn id="26" xr3:uid="{00000000-0010-0000-9000-00001A000000}" name="26" dataDxfId="6184"/>
    <tableColumn id="27" xr3:uid="{00000000-0010-0000-9000-00001B000000}" name="27" dataDxfId="6183"/>
    <tableColumn id="28" xr3:uid="{00000000-0010-0000-9000-00001C000000}" name="28" dataDxfId="6182"/>
    <tableColumn id="29" xr3:uid="{00000000-0010-0000-9000-00001D000000}" name="29" dataDxfId="6181"/>
    <tableColumn id="30" xr3:uid="{00000000-0010-0000-9000-00001E000000}" name="30" dataDxfId="6180"/>
    <tableColumn id="31" xr3:uid="{00000000-0010-0000-9000-00001F000000}" name="31" dataDxfId="6179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10" dataDxfId="6211" headerRowBorderDxfId="8794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42"/>
    <tableColumn id="2" xr3:uid="{00000000-0010-0000-9100-000002000000}" name="2" dataDxfId="6241"/>
    <tableColumn id="3" xr3:uid="{00000000-0010-0000-9100-000003000000}" name="3" dataDxfId="6240"/>
    <tableColumn id="4" xr3:uid="{00000000-0010-0000-9100-000004000000}" name="4" dataDxfId="6239"/>
    <tableColumn id="5" xr3:uid="{00000000-0010-0000-9100-000005000000}" name="5" dataDxfId="6238"/>
    <tableColumn id="6" xr3:uid="{00000000-0010-0000-9100-000006000000}" name="6" dataDxfId="6237"/>
    <tableColumn id="7" xr3:uid="{00000000-0010-0000-9100-000007000000}" name="7" dataDxfId="6236"/>
    <tableColumn id="8" xr3:uid="{00000000-0010-0000-9100-000008000000}" name="8" dataDxfId="6235"/>
    <tableColumn id="9" xr3:uid="{00000000-0010-0000-9100-000009000000}" name="9" dataDxfId="6234"/>
    <tableColumn id="10" xr3:uid="{00000000-0010-0000-9100-00000A000000}" name="10" dataDxfId="6233"/>
    <tableColumn id="11" xr3:uid="{00000000-0010-0000-9100-00000B000000}" name="11" dataDxfId="6232"/>
    <tableColumn id="12" xr3:uid="{00000000-0010-0000-9100-00000C000000}" name="12" dataDxfId="6231"/>
    <tableColumn id="13" xr3:uid="{00000000-0010-0000-9100-00000D000000}" name="13" dataDxfId="6230"/>
    <tableColumn id="14" xr3:uid="{00000000-0010-0000-9100-00000E000000}" name="14" dataDxfId="6229"/>
    <tableColumn id="15" xr3:uid="{00000000-0010-0000-9100-00000F000000}" name="15" dataDxfId="6228"/>
    <tableColumn id="16" xr3:uid="{00000000-0010-0000-9100-000010000000}" name="16" dataDxfId="6227"/>
    <tableColumn id="17" xr3:uid="{00000000-0010-0000-9100-000011000000}" name="17" dataDxfId="6226"/>
    <tableColumn id="18" xr3:uid="{00000000-0010-0000-9100-000012000000}" name="18" dataDxfId="6225"/>
    <tableColumn id="19" xr3:uid="{00000000-0010-0000-9100-000013000000}" name="19" dataDxfId="6224"/>
    <tableColumn id="20" xr3:uid="{00000000-0010-0000-9100-000014000000}" name="20" dataDxfId="6223"/>
    <tableColumn id="21" xr3:uid="{00000000-0010-0000-9100-000015000000}" name="21" dataDxfId="6222"/>
    <tableColumn id="22" xr3:uid="{00000000-0010-0000-9100-000016000000}" name="22" dataDxfId="6221"/>
    <tableColumn id="23" xr3:uid="{00000000-0010-0000-9100-000017000000}" name="23" dataDxfId="6220"/>
    <tableColumn id="24" xr3:uid="{00000000-0010-0000-9100-000018000000}" name="24" dataDxfId="6219"/>
    <tableColumn id="25" xr3:uid="{00000000-0010-0000-9100-000019000000}" name="25" dataDxfId="6218"/>
    <tableColumn id="26" xr3:uid="{00000000-0010-0000-9100-00001A000000}" name="26" dataDxfId="6217"/>
    <tableColumn id="27" xr3:uid="{00000000-0010-0000-9100-00001B000000}" name="27" dataDxfId="6216"/>
    <tableColumn id="28" xr3:uid="{00000000-0010-0000-9100-00001C000000}" name="28" dataDxfId="6215"/>
    <tableColumn id="29" xr3:uid="{00000000-0010-0000-9100-00001D000000}" name="29" dataDxfId="6214"/>
    <tableColumn id="30" xr3:uid="{00000000-0010-0000-9100-00001E000000}" name="30" dataDxfId="6213"/>
    <tableColumn id="31" xr3:uid="{00000000-0010-0000-9100-00001F000000}" name="31" dataDxfId="6212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48">
      <calculatedColumnFormula>'Wzorzec kategorii'!B180</calculatedColumnFormula>
    </tableColumn>
    <tableColumn id="2" xr3:uid="{00000000-0010-0000-9200-000002000000}" name="Kolumna2" dataDxfId="6247" dataCellStyle="Walutowy"/>
    <tableColumn id="3" xr3:uid="{00000000-0010-0000-9200-000003000000}" name="Kolumna3" dataDxfId="6246" dataCellStyle="Walutowy">
      <calculatedColumnFormula>SUM(Tabela19234559123[#This Row])</calculatedColumnFormula>
    </tableColumn>
    <tableColumn id="4" xr3:uid="{00000000-0010-0000-9200-000004000000}" name="Kolumna4" dataDxfId="6245" dataCellStyle="Walutowy">
      <calculatedColumnFormula>C224-D224</calculatedColumnFormula>
    </tableColumn>
    <tableColumn id="5" xr3:uid="{00000000-0010-0000-9200-000005000000}" name="Kolumna5" dataDxfId="6244" dataCellStyle="Procentowy">
      <calculatedColumnFormula>IFERROR(D224/C224,"")</calculatedColumnFormula>
    </tableColumn>
    <tableColumn id="6" xr3:uid="{00000000-0010-0000-9200-000006000000}" name="Kolumna6" dataDxfId="6243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49" dataDxfId="6250" headerRowBorderDxfId="8793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81"/>
    <tableColumn id="2" xr3:uid="{00000000-0010-0000-9300-000002000000}" name="2" dataDxfId="6280"/>
    <tableColumn id="3" xr3:uid="{00000000-0010-0000-9300-000003000000}" name="3" dataDxfId="6279"/>
    <tableColumn id="4" xr3:uid="{00000000-0010-0000-9300-000004000000}" name="4" dataDxfId="6278"/>
    <tableColumn id="5" xr3:uid="{00000000-0010-0000-9300-000005000000}" name="5" dataDxfId="6277"/>
    <tableColumn id="6" xr3:uid="{00000000-0010-0000-9300-000006000000}" name="6" dataDxfId="6276"/>
    <tableColumn id="7" xr3:uid="{00000000-0010-0000-9300-000007000000}" name="7" dataDxfId="6275"/>
    <tableColumn id="8" xr3:uid="{00000000-0010-0000-9300-000008000000}" name="8" dataDxfId="6274"/>
    <tableColumn id="9" xr3:uid="{00000000-0010-0000-9300-000009000000}" name="9" dataDxfId="6273"/>
    <tableColumn id="10" xr3:uid="{00000000-0010-0000-9300-00000A000000}" name="10" dataDxfId="6272"/>
    <tableColumn id="11" xr3:uid="{00000000-0010-0000-9300-00000B000000}" name="11" dataDxfId="6271"/>
    <tableColumn id="12" xr3:uid="{00000000-0010-0000-9300-00000C000000}" name="12" dataDxfId="6270"/>
    <tableColumn id="13" xr3:uid="{00000000-0010-0000-9300-00000D000000}" name="13" dataDxfId="6269"/>
    <tableColumn id="14" xr3:uid="{00000000-0010-0000-9300-00000E000000}" name="14" dataDxfId="6268"/>
    <tableColumn id="15" xr3:uid="{00000000-0010-0000-9300-00000F000000}" name="15" dataDxfId="6267"/>
    <tableColumn id="16" xr3:uid="{00000000-0010-0000-9300-000010000000}" name="16" dataDxfId="6266"/>
    <tableColumn id="17" xr3:uid="{00000000-0010-0000-9300-000011000000}" name="17" dataDxfId="6265"/>
    <tableColumn id="18" xr3:uid="{00000000-0010-0000-9300-000012000000}" name="18" dataDxfId="6264"/>
    <tableColumn id="19" xr3:uid="{00000000-0010-0000-9300-000013000000}" name="19" dataDxfId="6263"/>
    <tableColumn id="20" xr3:uid="{00000000-0010-0000-9300-000014000000}" name="20" dataDxfId="6262"/>
    <tableColumn id="21" xr3:uid="{00000000-0010-0000-9300-000015000000}" name="21" dataDxfId="6261"/>
    <tableColumn id="22" xr3:uid="{00000000-0010-0000-9300-000016000000}" name="22" dataDxfId="6260"/>
    <tableColumn id="23" xr3:uid="{00000000-0010-0000-9300-000017000000}" name="23" dataDxfId="6259"/>
    <tableColumn id="24" xr3:uid="{00000000-0010-0000-9300-000018000000}" name="24" dataDxfId="6258"/>
    <tableColumn id="25" xr3:uid="{00000000-0010-0000-9300-000019000000}" name="25" dataDxfId="6257"/>
    <tableColumn id="26" xr3:uid="{00000000-0010-0000-9300-00001A000000}" name="26" dataDxfId="6256"/>
    <tableColumn id="27" xr3:uid="{00000000-0010-0000-9300-00001B000000}" name="27" dataDxfId="6255"/>
    <tableColumn id="28" xr3:uid="{00000000-0010-0000-9300-00001C000000}" name="28" dataDxfId="6254"/>
    <tableColumn id="29" xr3:uid="{00000000-0010-0000-9300-00001D000000}" name="29" dataDxfId="6253"/>
    <tableColumn id="30" xr3:uid="{00000000-0010-0000-9300-00001E000000}" name="30" dataDxfId="6252"/>
    <tableColumn id="31" xr3:uid="{00000000-0010-0000-9300-00001F000000}" name="31" dataDxfId="6251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87">
      <calculatedColumnFormula>'Wzorzec kategorii'!B192</calculatedColumnFormula>
    </tableColumn>
    <tableColumn id="2" xr3:uid="{00000000-0010-0000-9400-000002000000}" name="Kolumna2" dataDxfId="6286" dataCellStyle="Walutowy"/>
    <tableColumn id="3" xr3:uid="{00000000-0010-0000-9400-000003000000}" name="Kolumna3" dataDxfId="6285" dataCellStyle="Walutowy">
      <calculatedColumnFormula>SUM(Tabela1923455962126[#This Row])</calculatedColumnFormula>
    </tableColumn>
    <tableColumn id="4" xr3:uid="{00000000-0010-0000-9400-000004000000}" name="Kolumna4" dataDxfId="6284" dataCellStyle="Walutowy">
      <calculatedColumnFormula>C236-D236</calculatedColumnFormula>
    </tableColumn>
    <tableColumn id="5" xr3:uid="{00000000-0010-0000-9400-000005000000}" name="Kolumna5" dataDxfId="6283" dataCellStyle="Procentowy">
      <calculatedColumnFormula>IFERROR(D236/C236,"")</calculatedColumnFormula>
    </tableColumn>
    <tableColumn id="6" xr3:uid="{00000000-0010-0000-9400-000006000000}" name="Kolumna6" dataDxfId="6282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196" dataDxfId="8231" headerRowBorderDxfId="9195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262"/>
    <tableColumn id="2" xr3:uid="{00000000-0010-0000-1000-000002000000}" name="2" dataDxfId="8261"/>
    <tableColumn id="3" xr3:uid="{00000000-0010-0000-1000-000003000000}" name="3" dataDxfId="8260"/>
    <tableColumn id="4" xr3:uid="{00000000-0010-0000-1000-000004000000}" name="4" dataDxfId="8259"/>
    <tableColumn id="5" xr3:uid="{00000000-0010-0000-1000-000005000000}" name="5" dataDxfId="8258"/>
    <tableColumn id="6" xr3:uid="{00000000-0010-0000-1000-000006000000}" name="6" dataDxfId="8257"/>
    <tableColumn id="7" xr3:uid="{00000000-0010-0000-1000-000007000000}" name="7" dataDxfId="8256"/>
    <tableColumn id="8" xr3:uid="{00000000-0010-0000-1000-000008000000}" name="8" dataDxfId="8255"/>
    <tableColumn id="9" xr3:uid="{00000000-0010-0000-1000-000009000000}" name="9" dataDxfId="8254"/>
    <tableColumn id="10" xr3:uid="{00000000-0010-0000-1000-00000A000000}" name="10" dataDxfId="8253"/>
    <tableColumn id="11" xr3:uid="{00000000-0010-0000-1000-00000B000000}" name="11" dataDxfId="8252"/>
    <tableColumn id="12" xr3:uid="{00000000-0010-0000-1000-00000C000000}" name="12" dataDxfId="8251"/>
    <tableColumn id="13" xr3:uid="{00000000-0010-0000-1000-00000D000000}" name="13" dataDxfId="8250"/>
    <tableColumn id="14" xr3:uid="{00000000-0010-0000-1000-00000E000000}" name="14" dataDxfId="8249"/>
    <tableColumn id="15" xr3:uid="{00000000-0010-0000-1000-00000F000000}" name="15" dataDxfId="8248"/>
    <tableColumn id="16" xr3:uid="{00000000-0010-0000-1000-000010000000}" name="16" dataDxfId="8247"/>
    <tableColumn id="17" xr3:uid="{00000000-0010-0000-1000-000011000000}" name="17" dataDxfId="8246"/>
    <tableColumn id="18" xr3:uid="{00000000-0010-0000-1000-000012000000}" name="18" dataDxfId="8245"/>
    <tableColumn id="19" xr3:uid="{00000000-0010-0000-1000-000013000000}" name="19" dataDxfId="8244"/>
    <tableColumn id="20" xr3:uid="{00000000-0010-0000-1000-000014000000}" name="20" dataDxfId="8243"/>
    <tableColumn id="21" xr3:uid="{00000000-0010-0000-1000-000015000000}" name="21" dataDxfId="8242"/>
    <tableColumn id="22" xr3:uid="{00000000-0010-0000-1000-000016000000}" name="22" dataDxfId="8241"/>
    <tableColumn id="23" xr3:uid="{00000000-0010-0000-1000-000017000000}" name="23" dataDxfId="8240"/>
    <tableColumn id="24" xr3:uid="{00000000-0010-0000-1000-000018000000}" name="24" dataDxfId="8239"/>
    <tableColumn id="25" xr3:uid="{00000000-0010-0000-1000-000019000000}" name="25" dataDxfId="8238"/>
    <tableColumn id="26" xr3:uid="{00000000-0010-0000-1000-00001A000000}" name="26" dataDxfId="8237"/>
    <tableColumn id="27" xr3:uid="{00000000-0010-0000-1000-00001B000000}" name="27" dataDxfId="8236"/>
    <tableColumn id="28" xr3:uid="{00000000-0010-0000-1000-00001C000000}" name="28" dataDxfId="8235"/>
    <tableColumn id="29" xr3:uid="{00000000-0010-0000-1000-00001D000000}" name="29" dataDxfId="8234"/>
    <tableColumn id="30" xr3:uid="{00000000-0010-0000-1000-00001E000000}" name="30" dataDxfId="8233"/>
    <tableColumn id="31" xr3:uid="{00000000-0010-0000-1000-00001F000000}" name="31" dataDxfId="8232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93">
      <calculatedColumnFormula>'Wzorzec kategorii'!B204</calculatedColumnFormula>
    </tableColumn>
    <tableColumn id="2" xr3:uid="{00000000-0010-0000-9500-000002000000}" name="Kolumna2" dataDxfId="6292" dataCellStyle="Walutowy"/>
    <tableColumn id="3" xr3:uid="{00000000-0010-0000-9500-000003000000}" name="Kolumna3" dataDxfId="6291" dataCellStyle="Walutowy">
      <calculatedColumnFormula>SUM(Tabela1923455963127[#This Row])</calculatedColumnFormula>
    </tableColumn>
    <tableColumn id="4" xr3:uid="{00000000-0010-0000-9500-000004000000}" name="Kolumna4" dataDxfId="6290" dataCellStyle="Walutowy">
      <calculatedColumnFormula>C248-D248</calculatedColumnFormula>
    </tableColumn>
    <tableColumn id="5" xr3:uid="{00000000-0010-0000-9500-000005000000}" name="Kolumna5" dataDxfId="6289" dataCellStyle="Procentowy">
      <calculatedColumnFormula>IFERROR(D248/C248,"")</calculatedColumnFormula>
    </tableColumn>
    <tableColumn id="6" xr3:uid="{00000000-0010-0000-9500-000006000000}" name="Kolumna6" dataDxfId="6288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94" dataDxfId="6295" headerRowBorderDxfId="8792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26"/>
    <tableColumn id="2" xr3:uid="{00000000-0010-0000-9600-000002000000}" name="2" dataDxfId="6325"/>
    <tableColumn id="3" xr3:uid="{00000000-0010-0000-9600-000003000000}" name="3" dataDxfId="6324"/>
    <tableColumn id="4" xr3:uid="{00000000-0010-0000-9600-000004000000}" name="4" dataDxfId="6323"/>
    <tableColumn id="5" xr3:uid="{00000000-0010-0000-9600-000005000000}" name="5" dataDxfId="6322"/>
    <tableColumn id="6" xr3:uid="{00000000-0010-0000-9600-000006000000}" name="6" dataDxfId="6321"/>
    <tableColumn id="7" xr3:uid="{00000000-0010-0000-9600-000007000000}" name="7" dataDxfId="6320"/>
    <tableColumn id="8" xr3:uid="{00000000-0010-0000-9600-000008000000}" name="8" dataDxfId="6319"/>
    <tableColumn id="9" xr3:uid="{00000000-0010-0000-9600-000009000000}" name="9" dataDxfId="6318"/>
    <tableColumn id="10" xr3:uid="{00000000-0010-0000-9600-00000A000000}" name="10" dataDxfId="6317"/>
    <tableColumn id="11" xr3:uid="{00000000-0010-0000-9600-00000B000000}" name="11" dataDxfId="6316"/>
    <tableColumn id="12" xr3:uid="{00000000-0010-0000-9600-00000C000000}" name="12" dataDxfId="6315"/>
    <tableColumn id="13" xr3:uid="{00000000-0010-0000-9600-00000D000000}" name="13" dataDxfId="6314"/>
    <tableColumn id="14" xr3:uid="{00000000-0010-0000-9600-00000E000000}" name="14" dataDxfId="6313"/>
    <tableColumn id="15" xr3:uid="{00000000-0010-0000-9600-00000F000000}" name="15" dataDxfId="6312"/>
    <tableColumn id="16" xr3:uid="{00000000-0010-0000-9600-000010000000}" name="16" dataDxfId="6311"/>
    <tableColumn id="17" xr3:uid="{00000000-0010-0000-9600-000011000000}" name="17" dataDxfId="6310"/>
    <tableColumn id="18" xr3:uid="{00000000-0010-0000-9600-000012000000}" name="18" dataDxfId="6309"/>
    <tableColumn id="19" xr3:uid="{00000000-0010-0000-9600-000013000000}" name="19" dataDxfId="6308"/>
    <tableColumn id="20" xr3:uid="{00000000-0010-0000-9600-000014000000}" name="20" dataDxfId="6307"/>
    <tableColumn id="21" xr3:uid="{00000000-0010-0000-9600-000015000000}" name="21" dataDxfId="6306"/>
    <tableColumn id="22" xr3:uid="{00000000-0010-0000-9600-000016000000}" name="22" dataDxfId="6305"/>
    <tableColumn id="23" xr3:uid="{00000000-0010-0000-9600-000017000000}" name="23" dataDxfId="6304"/>
    <tableColumn id="24" xr3:uid="{00000000-0010-0000-9600-000018000000}" name="24" dataDxfId="6303"/>
    <tableColumn id="25" xr3:uid="{00000000-0010-0000-9600-000019000000}" name="25" dataDxfId="6302"/>
    <tableColumn id="26" xr3:uid="{00000000-0010-0000-9600-00001A000000}" name="26" dataDxfId="6301"/>
    <tableColumn id="27" xr3:uid="{00000000-0010-0000-9600-00001B000000}" name="27" dataDxfId="6300"/>
    <tableColumn id="28" xr3:uid="{00000000-0010-0000-9600-00001C000000}" name="28" dataDxfId="6299"/>
    <tableColumn id="29" xr3:uid="{00000000-0010-0000-9600-00001D000000}" name="29" dataDxfId="6298"/>
    <tableColumn id="30" xr3:uid="{00000000-0010-0000-9600-00001E000000}" name="30" dataDxfId="6297"/>
    <tableColumn id="31" xr3:uid="{00000000-0010-0000-9600-00001F000000}" name="31" dataDxfId="6296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27" dataDxfId="6328" headerRowBorderDxfId="8791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59"/>
    <tableColumn id="2" xr3:uid="{00000000-0010-0000-9700-000002000000}" name="2" dataDxfId="6358"/>
    <tableColumn id="3" xr3:uid="{00000000-0010-0000-9700-000003000000}" name="3" dataDxfId="6357"/>
    <tableColumn id="4" xr3:uid="{00000000-0010-0000-9700-000004000000}" name="4" dataDxfId="6356"/>
    <tableColumn id="5" xr3:uid="{00000000-0010-0000-9700-000005000000}" name="5" dataDxfId="6355"/>
    <tableColumn id="6" xr3:uid="{00000000-0010-0000-9700-000006000000}" name="6" dataDxfId="6354"/>
    <tableColumn id="7" xr3:uid="{00000000-0010-0000-9700-000007000000}" name="7" dataDxfId="6353"/>
    <tableColumn id="8" xr3:uid="{00000000-0010-0000-9700-000008000000}" name="8" dataDxfId="6352"/>
    <tableColumn id="9" xr3:uid="{00000000-0010-0000-9700-000009000000}" name="9" dataDxfId="6351"/>
    <tableColumn id="10" xr3:uid="{00000000-0010-0000-9700-00000A000000}" name="10" dataDxfId="6350"/>
    <tableColumn id="11" xr3:uid="{00000000-0010-0000-9700-00000B000000}" name="11" dataDxfId="6349"/>
    <tableColumn id="12" xr3:uid="{00000000-0010-0000-9700-00000C000000}" name="12" dataDxfId="6348"/>
    <tableColumn id="13" xr3:uid="{00000000-0010-0000-9700-00000D000000}" name="13" dataDxfId="6347"/>
    <tableColumn id="14" xr3:uid="{00000000-0010-0000-9700-00000E000000}" name="14" dataDxfId="6346"/>
    <tableColumn id="15" xr3:uid="{00000000-0010-0000-9700-00000F000000}" name="15" dataDxfId="6345"/>
    <tableColumn id="16" xr3:uid="{00000000-0010-0000-9700-000010000000}" name="16" dataDxfId="6344"/>
    <tableColumn id="17" xr3:uid="{00000000-0010-0000-9700-000011000000}" name="17" dataDxfId="6343"/>
    <tableColumn id="18" xr3:uid="{00000000-0010-0000-9700-000012000000}" name="18" dataDxfId="6342"/>
    <tableColumn id="19" xr3:uid="{00000000-0010-0000-9700-000013000000}" name="19" dataDxfId="6341"/>
    <tableColumn id="20" xr3:uid="{00000000-0010-0000-9700-000014000000}" name="20" dataDxfId="6340"/>
    <tableColumn id="21" xr3:uid="{00000000-0010-0000-9700-000015000000}" name="21" dataDxfId="6339"/>
    <tableColumn id="22" xr3:uid="{00000000-0010-0000-9700-000016000000}" name="22" dataDxfId="6338"/>
    <tableColumn id="23" xr3:uid="{00000000-0010-0000-9700-000017000000}" name="23" dataDxfId="6337"/>
    <tableColumn id="24" xr3:uid="{00000000-0010-0000-9700-000018000000}" name="24" dataDxfId="6336"/>
    <tableColumn id="25" xr3:uid="{00000000-0010-0000-9700-000019000000}" name="25" dataDxfId="6335"/>
    <tableColumn id="26" xr3:uid="{00000000-0010-0000-9700-00001A000000}" name="26" dataDxfId="6334"/>
    <tableColumn id="27" xr3:uid="{00000000-0010-0000-9700-00001B000000}" name="27" dataDxfId="6333"/>
    <tableColumn id="28" xr3:uid="{00000000-0010-0000-9700-00001C000000}" name="28" dataDxfId="6332"/>
    <tableColumn id="29" xr3:uid="{00000000-0010-0000-9700-00001D000000}" name="29" dataDxfId="6331"/>
    <tableColumn id="30" xr3:uid="{00000000-0010-0000-9700-00001E000000}" name="30" dataDxfId="6330"/>
    <tableColumn id="31" xr3:uid="{00000000-0010-0000-9700-00001F000000}" name="31" dataDxfId="6329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60" dataDxfId="6361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92"/>
    <tableColumn id="2" xr3:uid="{00000000-0010-0000-9800-000002000000}" name="2" dataDxfId="6391"/>
    <tableColumn id="3" xr3:uid="{00000000-0010-0000-9800-000003000000}" name="3" dataDxfId="6390"/>
    <tableColumn id="4" xr3:uid="{00000000-0010-0000-9800-000004000000}" name="4" dataDxfId="6389"/>
    <tableColumn id="5" xr3:uid="{00000000-0010-0000-9800-000005000000}" name="5" dataDxfId="6388"/>
    <tableColumn id="6" xr3:uid="{00000000-0010-0000-9800-000006000000}" name="6" dataDxfId="6387"/>
    <tableColumn id="7" xr3:uid="{00000000-0010-0000-9800-000007000000}" name="7" dataDxfId="6386"/>
    <tableColumn id="8" xr3:uid="{00000000-0010-0000-9800-000008000000}" name="8" dataDxfId="6385"/>
    <tableColumn id="9" xr3:uid="{00000000-0010-0000-9800-000009000000}" name="9" dataDxfId="6384"/>
    <tableColumn id="10" xr3:uid="{00000000-0010-0000-9800-00000A000000}" name="10" dataDxfId="6383"/>
    <tableColumn id="11" xr3:uid="{00000000-0010-0000-9800-00000B000000}" name="11" dataDxfId="6382"/>
    <tableColumn id="12" xr3:uid="{00000000-0010-0000-9800-00000C000000}" name="12" dataDxfId="6381"/>
    <tableColumn id="13" xr3:uid="{00000000-0010-0000-9800-00000D000000}" name="13" dataDxfId="6380"/>
    <tableColumn id="14" xr3:uid="{00000000-0010-0000-9800-00000E000000}" name="14" dataDxfId="6379"/>
    <tableColumn id="15" xr3:uid="{00000000-0010-0000-9800-00000F000000}" name="15" dataDxfId="6378"/>
    <tableColumn id="16" xr3:uid="{00000000-0010-0000-9800-000010000000}" name="16" dataDxfId="6377"/>
    <tableColumn id="17" xr3:uid="{00000000-0010-0000-9800-000011000000}" name="17" dataDxfId="6376"/>
    <tableColumn id="18" xr3:uid="{00000000-0010-0000-9800-000012000000}" name="18" dataDxfId="6375"/>
    <tableColumn id="19" xr3:uid="{00000000-0010-0000-9800-000013000000}" name="19" dataDxfId="6374"/>
    <tableColumn id="20" xr3:uid="{00000000-0010-0000-9800-000014000000}" name="20" dataDxfId="6373"/>
    <tableColumn id="21" xr3:uid="{00000000-0010-0000-9800-000015000000}" name="21" dataDxfId="6372"/>
    <tableColumn id="22" xr3:uid="{00000000-0010-0000-9800-000016000000}" name="22" dataDxfId="6371"/>
    <tableColumn id="23" xr3:uid="{00000000-0010-0000-9800-000017000000}" name="23" dataDxfId="6370"/>
    <tableColumn id="24" xr3:uid="{00000000-0010-0000-9800-000018000000}" name="24" dataDxfId="6369"/>
    <tableColumn id="25" xr3:uid="{00000000-0010-0000-9800-000019000000}" name="25" dataDxfId="6368"/>
    <tableColumn id="26" xr3:uid="{00000000-0010-0000-9800-00001A000000}" name="26" dataDxfId="6367"/>
    <tableColumn id="27" xr3:uid="{00000000-0010-0000-9800-00001B000000}" name="27" dataDxfId="6366"/>
    <tableColumn id="28" xr3:uid="{00000000-0010-0000-9800-00001C000000}" name="28" dataDxfId="6365"/>
    <tableColumn id="29" xr3:uid="{00000000-0010-0000-9800-00001D000000}" name="29" dataDxfId="6364"/>
    <tableColumn id="30" xr3:uid="{00000000-0010-0000-9800-00001E000000}" name="30" dataDxfId="6363"/>
    <tableColumn id="31" xr3:uid="{00000000-0010-0000-9800-00001F000000}" name="31" dataDxfId="6362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8774">
  <tableColumns count="6">
    <tableColumn id="1" xr3:uid="{00000000-0010-0000-9900-000001000000}" name="Kategoria" dataDxfId="5133">
      <calculatedColumnFormula>'Wzorzec kategorii'!B36</calculatedColumnFormula>
    </tableColumn>
    <tableColumn id="2" xr3:uid="{00000000-0010-0000-9900-000002000000}" name="0" headerRowDxfId="8773" dataDxfId="5132" dataCellStyle="Walutowy"/>
    <tableColumn id="3" xr3:uid="{00000000-0010-0000-9900-000003000000}" name="02" headerRowDxfId="8772" dataDxfId="5131" dataCellStyle="Walutowy">
      <calculatedColumnFormula>SUM(Tabela330132[#This Row])</calculatedColumnFormula>
    </tableColumn>
    <tableColumn id="4" xr3:uid="{00000000-0010-0000-9900-000004000000}" name="Kolumna4" dataDxfId="5130" dataCellStyle="Walutowy">
      <calculatedColumnFormula>C80-D80</calculatedColumnFormula>
    </tableColumn>
    <tableColumn id="5" xr3:uid="{00000000-0010-0000-9900-000005000000}" name="Kolumna1" dataDxfId="5129" dataCellStyle="Procentowy">
      <calculatedColumnFormula>IFERROR(D80/C80,"")</calculatedColumnFormula>
    </tableColumn>
    <tableColumn id="6" xr3:uid="{00000000-0010-0000-9900-000006000000}" name="Kolumna2" dataDxfId="5128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39">
      <calculatedColumnFormula>'Wzorzec kategorii'!B60</calculatedColumnFormula>
    </tableColumn>
    <tableColumn id="2" xr3:uid="{00000000-0010-0000-9A00-000002000000}" name="Kolumna2" dataDxfId="5138" dataCellStyle="Walutowy"/>
    <tableColumn id="3" xr3:uid="{00000000-0010-0000-9A00-000003000000}" name="Kolumna3" dataDxfId="5137" dataCellStyle="Walutowy">
      <calculatedColumnFormula>SUM(Tabela1942144[#This Row])</calculatedColumnFormula>
    </tableColumn>
    <tableColumn id="4" xr3:uid="{00000000-0010-0000-9A00-000004000000}" name="Kolumna4" dataDxfId="5136" dataCellStyle="Walutowy">
      <calculatedColumnFormula>C104-D104</calculatedColumnFormula>
    </tableColumn>
    <tableColumn id="5" xr3:uid="{00000000-0010-0000-9A00-000005000000}" name="Kolumna5" dataDxfId="5135" dataCellStyle="Procentowy">
      <calculatedColumnFormula>IFERROR(D104/C104,"")</calculatedColumnFormula>
    </tableColumn>
    <tableColumn id="6" xr3:uid="{00000000-0010-0000-9A00-000006000000}" name="Kolumna6" dataDxfId="5134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8771">
  <tableColumns count="6">
    <tableColumn id="1" xr3:uid="{00000000-0010-0000-9B00-000001000000}" name="Kolumna1" dataDxfId="5145">
      <calculatedColumnFormula>'Wzorzec kategorii'!B15</calculatedColumnFormula>
    </tableColumn>
    <tableColumn id="2" xr3:uid="{00000000-0010-0000-9B00-000002000000}" name="Kolumna2" dataDxfId="5144" dataCellStyle="Walutowy"/>
    <tableColumn id="3" xr3:uid="{00000000-0010-0000-9B00-000003000000}" name="Kolumna3" dataDxfId="5143" dataCellStyle="Walutowy">
      <calculatedColumnFormula>SUM(Tabela33064160[#This Row])</calculatedColumnFormula>
    </tableColumn>
    <tableColumn id="4" xr3:uid="{00000000-0010-0000-9B00-000004000000}" name="Kolumna4" dataDxfId="5142" dataCellStyle="Walutowy">
      <calculatedColumnFormula>Przychody4[[#This Row],[Kolumna3]]-Przychody4[[#This Row],[Kolumna2]]</calculatedColumnFormula>
    </tableColumn>
    <tableColumn id="5" xr3:uid="{00000000-0010-0000-9B00-000005000000}" name="Kolumna5" dataDxfId="5141" dataCellStyle="Procentowy">
      <calculatedColumnFormula>IFERROR(D58/C58,"")</calculatedColumnFormula>
    </tableColumn>
    <tableColumn id="6" xr3:uid="{00000000-0010-0000-9B00-000006000000}" name="Kolumna6" dataDxfId="514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46" dataDxfId="5147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78"/>
    <tableColumn id="2" xr3:uid="{00000000-0010-0000-9C00-000002000000}" name="2" dataDxfId="5177"/>
    <tableColumn id="3" xr3:uid="{00000000-0010-0000-9C00-000003000000}" name="3" dataDxfId="5176"/>
    <tableColumn id="4" xr3:uid="{00000000-0010-0000-9C00-000004000000}" name="4" dataDxfId="5175"/>
    <tableColumn id="5" xr3:uid="{00000000-0010-0000-9C00-000005000000}" name="5" dataDxfId="5174"/>
    <tableColumn id="6" xr3:uid="{00000000-0010-0000-9C00-000006000000}" name="6" dataDxfId="5173"/>
    <tableColumn id="7" xr3:uid="{00000000-0010-0000-9C00-000007000000}" name="7" dataDxfId="5172"/>
    <tableColumn id="8" xr3:uid="{00000000-0010-0000-9C00-000008000000}" name="8" dataDxfId="5171"/>
    <tableColumn id="9" xr3:uid="{00000000-0010-0000-9C00-000009000000}" name="9" dataDxfId="5170"/>
    <tableColumn id="10" xr3:uid="{00000000-0010-0000-9C00-00000A000000}" name="10" dataDxfId="5169"/>
    <tableColumn id="11" xr3:uid="{00000000-0010-0000-9C00-00000B000000}" name="11" dataDxfId="5168"/>
    <tableColumn id="12" xr3:uid="{00000000-0010-0000-9C00-00000C000000}" name="12" dataDxfId="5167"/>
    <tableColumn id="13" xr3:uid="{00000000-0010-0000-9C00-00000D000000}" name="13" dataDxfId="5166"/>
    <tableColumn id="14" xr3:uid="{00000000-0010-0000-9C00-00000E000000}" name="14" dataDxfId="5165"/>
    <tableColumn id="15" xr3:uid="{00000000-0010-0000-9C00-00000F000000}" name="15" dataDxfId="5164"/>
    <tableColumn id="16" xr3:uid="{00000000-0010-0000-9C00-000010000000}" name="16" dataDxfId="5163"/>
    <tableColumn id="17" xr3:uid="{00000000-0010-0000-9C00-000011000000}" name="17" dataDxfId="5162"/>
    <tableColumn id="18" xr3:uid="{00000000-0010-0000-9C00-000012000000}" name="18" dataDxfId="5161"/>
    <tableColumn id="19" xr3:uid="{00000000-0010-0000-9C00-000013000000}" name="19" dataDxfId="5160"/>
    <tableColumn id="20" xr3:uid="{00000000-0010-0000-9C00-000014000000}" name="20" dataDxfId="5159"/>
    <tableColumn id="21" xr3:uid="{00000000-0010-0000-9C00-000015000000}" name="21" dataDxfId="5158"/>
    <tableColumn id="22" xr3:uid="{00000000-0010-0000-9C00-000016000000}" name="22" dataDxfId="5157"/>
    <tableColumn id="23" xr3:uid="{00000000-0010-0000-9C00-000017000000}" name="23" dataDxfId="5156"/>
    <tableColumn id="24" xr3:uid="{00000000-0010-0000-9C00-000018000000}" name="24" dataDxfId="5155"/>
    <tableColumn id="25" xr3:uid="{00000000-0010-0000-9C00-000019000000}" name="25" dataDxfId="5154"/>
    <tableColumn id="26" xr3:uid="{00000000-0010-0000-9C00-00001A000000}" name="26" dataDxfId="5153"/>
    <tableColumn id="27" xr3:uid="{00000000-0010-0000-9C00-00001B000000}" name="27" dataDxfId="5152"/>
    <tableColumn id="28" xr3:uid="{00000000-0010-0000-9C00-00001C000000}" name="28" dataDxfId="5151"/>
    <tableColumn id="29" xr3:uid="{00000000-0010-0000-9C00-00001D000000}" name="29" dataDxfId="5150"/>
    <tableColumn id="30" xr3:uid="{00000000-0010-0000-9C00-00001E000000}" name="30" dataDxfId="5149"/>
    <tableColumn id="31" xr3:uid="{00000000-0010-0000-9C00-00001F000000}" name="31" dataDxfId="514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8770">
  <tableColumns count="6">
    <tableColumn id="1" xr3:uid="{00000000-0010-0000-9D00-000001000000}" name="Kolumna1" dataDxfId="5184">
      <calculatedColumnFormula>'Wzorzec kategorii'!B48</calculatedColumnFormula>
    </tableColumn>
    <tableColumn id="2" xr3:uid="{00000000-0010-0000-9D00-000002000000}" name="Kolumna2" headerRowDxfId="8769" dataDxfId="5183" dataCellStyle="Walutowy"/>
    <tableColumn id="3" xr3:uid="{00000000-0010-0000-9D00-000003000000}" name="Kolumna3" headerRowDxfId="8768" dataDxfId="5182" dataCellStyle="Walutowy">
      <calculatedColumnFormula>SUM(Tabela1841143[#This Row])</calculatedColumnFormula>
    </tableColumn>
    <tableColumn id="4" xr3:uid="{00000000-0010-0000-9D00-000004000000}" name="Kolumna4" headerRowDxfId="8767" dataDxfId="5181" dataCellStyle="Walutowy">
      <calculatedColumnFormula>C92-D92</calculatedColumnFormula>
    </tableColumn>
    <tableColumn id="5" xr3:uid="{00000000-0010-0000-9D00-000005000000}" name="Kolumna5" headerRowDxfId="8766" dataDxfId="5180" dataCellStyle="Procentowy">
      <calculatedColumnFormula>IFERROR(D92/C92,"")</calculatedColumnFormula>
    </tableColumn>
    <tableColumn id="6" xr3:uid="{00000000-0010-0000-9D00-000006000000}" name="Kolumna6" headerRowDxfId="8765" dataDxfId="5179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8764" dataDxfId="5190">
      <calculatedColumnFormula>'Wzorzec kategorii'!B72</calculatedColumnFormula>
    </tableColumn>
    <tableColumn id="2" xr3:uid="{00000000-0010-0000-9E00-000002000000}" name="Kolumna2" dataDxfId="5189" dataCellStyle="Walutowy"/>
    <tableColumn id="3" xr3:uid="{00000000-0010-0000-9E00-000003000000}" name="Kolumna3" dataDxfId="5188" dataCellStyle="Walutowy">
      <calculatedColumnFormula>SUM(Tabela192143145[#This Row])</calculatedColumnFormula>
    </tableColumn>
    <tableColumn id="4" xr3:uid="{00000000-0010-0000-9E00-000004000000}" name="Kolumna4" dataDxfId="5187" dataCellStyle="Walutowy">
      <calculatedColumnFormula>C116-D116</calculatedColumnFormula>
    </tableColumn>
    <tableColumn id="5" xr3:uid="{00000000-0010-0000-9E00-000005000000}" name="Kolumna5" dataDxfId="5186" dataCellStyle="Procentowy">
      <calculatedColumnFormula>IFERROR(D116/C116,"")</calculatedColumnFormula>
    </tableColumn>
    <tableColumn id="6" xr3:uid="{00000000-0010-0000-9E00-000006000000}" name="Kolumna6" dataDxfId="5185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194" dataDxfId="8135" headerRowBorderDxfId="9193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166"/>
    <tableColumn id="2" xr3:uid="{00000000-0010-0000-1100-000002000000}" name="2" dataDxfId="8165"/>
    <tableColumn id="3" xr3:uid="{00000000-0010-0000-1100-000003000000}" name="3" dataDxfId="8164"/>
    <tableColumn id="4" xr3:uid="{00000000-0010-0000-1100-000004000000}" name="4" dataDxfId="8163"/>
    <tableColumn id="5" xr3:uid="{00000000-0010-0000-1100-000005000000}" name="5" dataDxfId="8162"/>
    <tableColumn id="6" xr3:uid="{00000000-0010-0000-1100-000006000000}" name="6" dataDxfId="8161"/>
    <tableColumn id="7" xr3:uid="{00000000-0010-0000-1100-000007000000}" name="7" dataDxfId="8160"/>
    <tableColumn id="8" xr3:uid="{00000000-0010-0000-1100-000008000000}" name="8" dataDxfId="8159"/>
    <tableColumn id="9" xr3:uid="{00000000-0010-0000-1100-000009000000}" name="9" dataDxfId="8158"/>
    <tableColumn id="10" xr3:uid="{00000000-0010-0000-1100-00000A000000}" name="10" dataDxfId="8157"/>
    <tableColumn id="11" xr3:uid="{00000000-0010-0000-1100-00000B000000}" name="11" dataDxfId="8156"/>
    <tableColumn id="12" xr3:uid="{00000000-0010-0000-1100-00000C000000}" name="12" dataDxfId="8155"/>
    <tableColumn id="13" xr3:uid="{00000000-0010-0000-1100-00000D000000}" name="13" dataDxfId="8154"/>
    <tableColumn id="14" xr3:uid="{00000000-0010-0000-1100-00000E000000}" name="14" dataDxfId="8153"/>
    <tableColumn id="15" xr3:uid="{00000000-0010-0000-1100-00000F000000}" name="15" dataDxfId="8152"/>
    <tableColumn id="16" xr3:uid="{00000000-0010-0000-1100-000010000000}" name="16" dataDxfId="8151"/>
    <tableColumn id="17" xr3:uid="{00000000-0010-0000-1100-000011000000}" name="17" dataDxfId="8150"/>
    <tableColumn id="18" xr3:uid="{00000000-0010-0000-1100-000012000000}" name="18" dataDxfId="8149"/>
    <tableColumn id="19" xr3:uid="{00000000-0010-0000-1100-000013000000}" name="19" dataDxfId="8148"/>
    <tableColumn id="20" xr3:uid="{00000000-0010-0000-1100-000014000000}" name="20" dataDxfId="8147"/>
    <tableColumn id="21" xr3:uid="{00000000-0010-0000-1100-000015000000}" name="21" dataDxfId="8146"/>
    <tableColumn id="22" xr3:uid="{00000000-0010-0000-1100-000016000000}" name="22" dataDxfId="8145"/>
    <tableColumn id="23" xr3:uid="{00000000-0010-0000-1100-000017000000}" name="23" dataDxfId="8144"/>
    <tableColumn id="24" xr3:uid="{00000000-0010-0000-1100-000018000000}" name="24" dataDxfId="8143"/>
    <tableColumn id="25" xr3:uid="{00000000-0010-0000-1100-000019000000}" name="25" dataDxfId="8142"/>
    <tableColumn id="26" xr3:uid="{00000000-0010-0000-1100-00001A000000}" name="26" dataDxfId="8141"/>
    <tableColumn id="27" xr3:uid="{00000000-0010-0000-1100-00001B000000}" name="27" dataDxfId="8140"/>
    <tableColumn id="28" xr3:uid="{00000000-0010-0000-1100-00001C000000}" name="28" dataDxfId="8139"/>
    <tableColumn id="29" xr3:uid="{00000000-0010-0000-1100-00001D000000}" name="29" dataDxfId="8138"/>
    <tableColumn id="30" xr3:uid="{00000000-0010-0000-1100-00001E000000}" name="30" dataDxfId="8137"/>
    <tableColumn id="31" xr3:uid="{00000000-0010-0000-1100-00001F000000}" name="31" dataDxfId="8136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8763" dataDxfId="5196">
      <calculatedColumnFormula>'Wzorzec kategorii'!B84</calculatedColumnFormula>
    </tableColumn>
    <tableColumn id="2" xr3:uid="{00000000-0010-0000-9F00-000002000000}" name="Kolumna2" dataDxfId="5195" dataCellStyle="Walutowy"/>
    <tableColumn id="3" xr3:uid="{00000000-0010-0000-9F00-000003000000}" name="Kolumna3" dataDxfId="5194" dataCellStyle="Walutowy">
      <calculatedColumnFormula>SUM(Tabela19212547149[#This Row])</calculatedColumnFormula>
    </tableColumn>
    <tableColumn id="4" xr3:uid="{00000000-0010-0000-9F00-000004000000}" name="Kolumna4" dataDxfId="5193" dataCellStyle="Walutowy">
      <calculatedColumnFormula>C128-D128</calculatedColumnFormula>
    </tableColumn>
    <tableColumn id="5" xr3:uid="{00000000-0010-0000-9F00-000005000000}" name="Kolumna5" dataDxfId="5192" dataCellStyle="Procentowy">
      <calculatedColumnFormula>IFERROR(D128/C128,"")</calculatedColumnFormula>
    </tableColumn>
    <tableColumn id="6" xr3:uid="{00000000-0010-0000-9F00-000006000000}" name="Kolumna6" dataDxfId="5191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8762" dataDxfId="5202">
      <calculatedColumnFormula>'Wzorzec kategorii'!B96</calculatedColumnFormula>
    </tableColumn>
    <tableColumn id="2" xr3:uid="{00000000-0010-0000-A000-000002000000}" name="Kolumna2" dataDxfId="5201" dataCellStyle="Walutowy"/>
    <tableColumn id="3" xr3:uid="{00000000-0010-0000-A000-000003000000}" name="Kolumna3" dataDxfId="5200" dataCellStyle="Walutowy">
      <calculatedColumnFormula>SUM(Tabela19212446148[#This Row])</calculatedColumnFormula>
    </tableColumn>
    <tableColumn id="4" xr3:uid="{00000000-0010-0000-A000-000004000000}" name="Kolumna4" dataDxfId="5199" dataCellStyle="Walutowy">
      <calculatedColumnFormula>C140-D140</calculatedColumnFormula>
    </tableColumn>
    <tableColumn id="5" xr3:uid="{00000000-0010-0000-A000-000005000000}" name="Kolumna5" dataDxfId="5198" dataCellStyle="Procentowy">
      <calculatedColumnFormula>IFERROR(D140/C140,"")</calculatedColumnFormula>
    </tableColumn>
    <tableColumn id="6" xr3:uid="{00000000-0010-0000-A000-000006000000}" name="Kolumna6" dataDxfId="5197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208">
      <calculatedColumnFormula>'Wzorzec kategorii'!B108</calculatedColumnFormula>
    </tableColumn>
    <tableColumn id="2" xr3:uid="{00000000-0010-0000-A100-000002000000}" name="Kolumna2" dataDxfId="5207" dataCellStyle="Walutowy"/>
    <tableColumn id="3" xr3:uid="{00000000-0010-0000-A100-000003000000}" name="Kolumna3" dataDxfId="5206" dataCellStyle="Walutowy">
      <calculatedColumnFormula>SUM(Tabela192244146[#This Row])</calculatedColumnFormula>
    </tableColumn>
    <tableColumn id="4" xr3:uid="{00000000-0010-0000-A100-000004000000}" name="Kolumna4" dataDxfId="5205" dataCellStyle="Walutowy">
      <calculatedColumnFormula>C152-D152</calculatedColumnFormula>
    </tableColumn>
    <tableColumn id="5" xr3:uid="{00000000-0010-0000-A100-000005000000}" name="Kolumna5" dataDxfId="5204" dataCellStyle="Procentowy">
      <calculatedColumnFormula>IFERROR(D152/C152,"")</calculatedColumnFormula>
    </tableColumn>
    <tableColumn id="6" xr3:uid="{00000000-0010-0000-A100-000006000000}" name="Kolumna6" dataDxfId="5203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214">
      <calculatedColumnFormula>'Wzorzec kategorii'!B120</calculatedColumnFormula>
    </tableColumn>
    <tableColumn id="2" xr3:uid="{00000000-0010-0000-A200-000002000000}" name="Kolumna2" dataDxfId="5213" dataCellStyle="Walutowy"/>
    <tableColumn id="3" xr3:uid="{00000000-0010-0000-A200-000003000000}" name="Kolumna3" dataDxfId="5212" dataCellStyle="Walutowy">
      <calculatedColumnFormula>SUM(Tabela2548150[#This Row])</calculatedColumnFormula>
    </tableColumn>
    <tableColumn id="4" xr3:uid="{00000000-0010-0000-A200-000004000000}" name="Kolumna4" dataDxfId="5211" dataCellStyle="Walutowy">
      <calculatedColumnFormula>C164-D164</calculatedColumnFormula>
    </tableColumn>
    <tableColumn id="5" xr3:uid="{00000000-0010-0000-A200-000005000000}" name="Kolumna5" dataDxfId="5210" dataCellStyle="Procentowy">
      <calculatedColumnFormula>IFERROR(D164/C164,"")</calculatedColumnFormula>
    </tableColumn>
    <tableColumn id="6" xr3:uid="{00000000-0010-0000-A200-000006000000}" name="Kolumna6" dataDxfId="5209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220">
      <calculatedColumnFormula>'Wzorzec kategorii'!B132</calculatedColumnFormula>
    </tableColumn>
    <tableColumn id="2" xr3:uid="{00000000-0010-0000-A300-000002000000}" name="Kolumna2" dataDxfId="5219" dataCellStyle="Walutowy"/>
    <tableColumn id="3" xr3:uid="{00000000-0010-0000-A300-000003000000}" name="Kolumna3" dataDxfId="5218" dataCellStyle="Walutowy">
      <calculatedColumnFormula>SUM(Tabela2649151[#This Row])</calculatedColumnFormula>
    </tableColumn>
    <tableColumn id="4" xr3:uid="{00000000-0010-0000-A300-000004000000}" name="Kolumna4" dataDxfId="5217" dataCellStyle="Walutowy">
      <calculatedColumnFormula>C176-D176</calculatedColumnFormula>
    </tableColumn>
    <tableColumn id="5" xr3:uid="{00000000-0010-0000-A300-000005000000}" name="Kolumna5" dataDxfId="5216" dataCellStyle="Procentowy">
      <calculatedColumnFormula>IFERROR(D176/C176,"")</calculatedColumnFormula>
    </tableColumn>
    <tableColumn id="6" xr3:uid="{00000000-0010-0000-A300-000006000000}" name="Kolumna6" dataDxfId="5215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226">
      <calculatedColumnFormula>'Wzorzec kategorii'!B144</calculatedColumnFormula>
    </tableColumn>
    <tableColumn id="2" xr3:uid="{00000000-0010-0000-A400-000002000000}" name="Kolumna2" dataDxfId="5225" dataCellStyle="Walutowy"/>
    <tableColumn id="3" xr3:uid="{00000000-0010-0000-A400-000003000000}" name="Kolumna3" dataDxfId="5224" dataCellStyle="Walutowy">
      <calculatedColumnFormula>SUM(Tabela2750152[#This Row])</calculatedColumnFormula>
    </tableColumn>
    <tableColumn id="4" xr3:uid="{00000000-0010-0000-A400-000004000000}" name="Kolumna4" dataDxfId="5223" dataCellStyle="Walutowy">
      <calculatedColumnFormula>C188-D188</calculatedColumnFormula>
    </tableColumn>
    <tableColumn id="5" xr3:uid="{00000000-0010-0000-A400-000005000000}" name="Kolumna5" dataDxfId="5222" dataCellStyle="Procentowy">
      <calculatedColumnFormula>IFERROR(D188/C188,"")</calculatedColumnFormula>
    </tableColumn>
    <tableColumn id="6" xr3:uid="{00000000-0010-0000-A400-000006000000}" name="Kolumna6" dataDxfId="5221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232">
      <calculatedColumnFormula>'Wzorzec kategorii'!B156</calculatedColumnFormula>
    </tableColumn>
    <tableColumn id="2" xr3:uid="{00000000-0010-0000-A500-000002000000}" name="Kolumna2" dataDxfId="5231" dataCellStyle="Walutowy"/>
    <tableColumn id="3" xr3:uid="{00000000-0010-0000-A500-000003000000}" name="Kolumna3" dataDxfId="5230" dataCellStyle="Walutowy">
      <calculatedColumnFormula>SUM(Tabela2851153[#This Row])</calculatedColumnFormula>
    </tableColumn>
    <tableColumn id="4" xr3:uid="{00000000-0010-0000-A500-000004000000}" name="Kolumna4" dataDxfId="5229" dataCellStyle="Walutowy">
      <calculatedColumnFormula>C200-D200</calculatedColumnFormula>
    </tableColumn>
    <tableColumn id="5" xr3:uid="{00000000-0010-0000-A500-000005000000}" name="Kolumna5" dataDxfId="5228" dataCellStyle="Procentowy">
      <calculatedColumnFormula>IFERROR(D200/C200,"")</calculatedColumnFormula>
    </tableColumn>
    <tableColumn id="6" xr3:uid="{00000000-0010-0000-A500-000006000000}" name="Kolumna6" dataDxfId="5227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38">
      <calculatedColumnFormula>'Wzorzec kategorii'!B168</calculatedColumnFormula>
    </tableColumn>
    <tableColumn id="2" xr3:uid="{00000000-0010-0000-A600-000002000000}" name="Kolumna2" dataDxfId="5237" dataCellStyle="Walutowy"/>
    <tableColumn id="3" xr3:uid="{00000000-0010-0000-A600-000003000000}" name="Kolumna3" dataDxfId="5236" dataCellStyle="Walutowy">
      <calculatedColumnFormula>SUM(Tabela192345147[#This Row])</calculatedColumnFormula>
    </tableColumn>
    <tableColumn id="4" xr3:uid="{00000000-0010-0000-A600-000004000000}" name="Kolumna4" dataDxfId="5235" dataCellStyle="Walutowy">
      <calculatedColumnFormula>C212-D212</calculatedColumnFormula>
    </tableColumn>
    <tableColumn id="5" xr3:uid="{00000000-0010-0000-A600-000005000000}" name="Kolumna5" dataDxfId="5234" dataCellStyle="Procentowy">
      <calculatedColumnFormula>IFERROR(D212/C212,"")</calculatedColumnFormula>
    </tableColumn>
    <tableColumn id="6" xr3:uid="{00000000-0010-0000-A600-000006000000}" name="Kolumna6" dataDxfId="5233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39" dataDxfId="5240" headerRowBorderDxfId="8761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71"/>
    <tableColumn id="2" xr3:uid="{00000000-0010-0000-A700-000002000000}" name="2" dataDxfId="5270"/>
    <tableColumn id="3" xr3:uid="{00000000-0010-0000-A700-000003000000}" name="3" dataDxfId="5269"/>
    <tableColumn id="4" xr3:uid="{00000000-0010-0000-A700-000004000000}" name="4" dataDxfId="5268"/>
    <tableColumn id="5" xr3:uid="{00000000-0010-0000-A700-000005000000}" name="5" dataDxfId="5267"/>
    <tableColumn id="6" xr3:uid="{00000000-0010-0000-A700-000006000000}" name="6" dataDxfId="5266"/>
    <tableColumn id="7" xr3:uid="{00000000-0010-0000-A700-000007000000}" name="7" dataDxfId="5265"/>
    <tableColumn id="8" xr3:uid="{00000000-0010-0000-A700-000008000000}" name="8" dataDxfId="5264"/>
    <tableColumn id="9" xr3:uid="{00000000-0010-0000-A700-000009000000}" name="9" dataDxfId="5263"/>
    <tableColumn id="10" xr3:uid="{00000000-0010-0000-A700-00000A000000}" name="10" dataDxfId="5262"/>
    <tableColumn id="11" xr3:uid="{00000000-0010-0000-A700-00000B000000}" name="11" dataDxfId="5261"/>
    <tableColumn id="12" xr3:uid="{00000000-0010-0000-A700-00000C000000}" name="12" dataDxfId="5260"/>
    <tableColumn id="13" xr3:uid="{00000000-0010-0000-A700-00000D000000}" name="13" dataDxfId="5259"/>
    <tableColumn id="14" xr3:uid="{00000000-0010-0000-A700-00000E000000}" name="14" dataDxfId="5258"/>
    <tableColumn id="15" xr3:uid="{00000000-0010-0000-A700-00000F000000}" name="15" dataDxfId="5257"/>
    <tableColumn id="16" xr3:uid="{00000000-0010-0000-A700-000010000000}" name="16" dataDxfId="5256"/>
    <tableColumn id="17" xr3:uid="{00000000-0010-0000-A700-000011000000}" name="17" dataDxfId="5255"/>
    <tableColumn id="18" xr3:uid="{00000000-0010-0000-A700-000012000000}" name="18" dataDxfId="5254"/>
    <tableColumn id="19" xr3:uid="{00000000-0010-0000-A700-000013000000}" name="19" dataDxfId="5253"/>
    <tableColumn id="20" xr3:uid="{00000000-0010-0000-A700-000014000000}" name="20" dataDxfId="5252"/>
    <tableColumn id="21" xr3:uid="{00000000-0010-0000-A700-000015000000}" name="21" dataDxfId="5251"/>
    <tableColumn id="22" xr3:uid="{00000000-0010-0000-A700-000016000000}" name="22" dataDxfId="5250"/>
    <tableColumn id="23" xr3:uid="{00000000-0010-0000-A700-000017000000}" name="23" dataDxfId="5249"/>
    <tableColumn id="24" xr3:uid="{00000000-0010-0000-A700-000018000000}" name="24" dataDxfId="5248"/>
    <tableColumn id="25" xr3:uid="{00000000-0010-0000-A700-000019000000}" name="25" dataDxfId="5247"/>
    <tableColumn id="26" xr3:uid="{00000000-0010-0000-A700-00001A000000}" name="26" dataDxfId="5246"/>
    <tableColumn id="27" xr3:uid="{00000000-0010-0000-A700-00001B000000}" name="27" dataDxfId="5245"/>
    <tableColumn id="28" xr3:uid="{00000000-0010-0000-A700-00001C000000}" name="28" dataDxfId="5244"/>
    <tableColumn id="29" xr3:uid="{00000000-0010-0000-A700-00001D000000}" name="29" dataDxfId="5243"/>
    <tableColumn id="30" xr3:uid="{00000000-0010-0000-A700-00001E000000}" name="30" dataDxfId="5242"/>
    <tableColumn id="31" xr3:uid="{00000000-0010-0000-A700-00001F000000}" name="31" dataDxfId="5241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72" dataDxfId="5273" headerRowBorderDxfId="8760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304"/>
    <tableColumn id="2" xr3:uid="{00000000-0010-0000-A800-000002000000}" name="2" dataDxfId="5303"/>
    <tableColumn id="3" xr3:uid="{00000000-0010-0000-A800-000003000000}" name="3" dataDxfId="5302"/>
    <tableColumn id="4" xr3:uid="{00000000-0010-0000-A800-000004000000}" name="4" dataDxfId="5301"/>
    <tableColumn id="5" xr3:uid="{00000000-0010-0000-A800-000005000000}" name="5" dataDxfId="5300"/>
    <tableColumn id="6" xr3:uid="{00000000-0010-0000-A800-000006000000}" name="6" dataDxfId="5299"/>
    <tableColumn id="7" xr3:uid="{00000000-0010-0000-A800-000007000000}" name="7" dataDxfId="5298"/>
    <tableColumn id="8" xr3:uid="{00000000-0010-0000-A800-000008000000}" name="8" dataDxfId="5297"/>
    <tableColumn id="9" xr3:uid="{00000000-0010-0000-A800-000009000000}" name="9" dataDxfId="5296"/>
    <tableColumn id="10" xr3:uid="{00000000-0010-0000-A800-00000A000000}" name="10" dataDxfId="5295"/>
    <tableColumn id="11" xr3:uid="{00000000-0010-0000-A800-00000B000000}" name="11" dataDxfId="5294"/>
    <tableColumn id="12" xr3:uid="{00000000-0010-0000-A800-00000C000000}" name="12" dataDxfId="5293"/>
    <tableColumn id="13" xr3:uid="{00000000-0010-0000-A800-00000D000000}" name="13" dataDxfId="5292"/>
    <tableColumn id="14" xr3:uid="{00000000-0010-0000-A800-00000E000000}" name="14" dataDxfId="5291"/>
    <tableColumn id="15" xr3:uid="{00000000-0010-0000-A800-00000F000000}" name="15" dataDxfId="5290"/>
    <tableColumn id="16" xr3:uid="{00000000-0010-0000-A800-000010000000}" name="16" dataDxfId="5289"/>
    <tableColumn id="17" xr3:uid="{00000000-0010-0000-A800-000011000000}" name="17" dataDxfId="5288"/>
    <tableColumn id="18" xr3:uid="{00000000-0010-0000-A800-000012000000}" name="18" dataDxfId="5287"/>
    <tableColumn id="19" xr3:uid="{00000000-0010-0000-A800-000013000000}" name="19" dataDxfId="5286"/>
    <tableColumn id="20" xr3:uid="{00000000-0010-0000-A800-000014000000}" name="20" dataDxfId="5285"/>
    <tableColumn id="21" xr3:uid="{00000000-0010-0000-A800-000015000000}" name="21" dataDxfId="5284"/>
    <tableColumn id="22" xr3:uid="{00000000-0010-0000-A800-000016000000}" name="22" dataDxfId="5283"/>
    <tableColumn id="23" xr3:uid="{00000000-0010-0000-A800-000017000000}" name="23" dataDxfId="5282"/>
    <tableColumn id="24" xr3:uid="{00000000-0010-0000-A800-000018000000}" name="24" dataDxfId="5281"/>
    <tableColumn id="25" xr3:uid="{00000000-0010-0000-A800-000019000000}" name="25" dataDxfId="5280"/>
    <tableColumn id="26" xr3:uid="{00000000-0010-0000-A800-00001A000000}" name="26" dataDxfId="5279"/>
    <tableColumn id="27" xr3:uid="{00000000-0010-0000-A800-00001B000000}" name="27" dataDxfId="5278"/>
    <tableColumn id="28" xr3:uid="{00000000-0010-0000-A800-00001C000000}" name="28" dataDxfId="5277"/>
    <tableColumn id="29" xr3:uid="{00000000-0010-0000-A800-00001D000000}" name="29" dataDxfId="5276"/>
    <tableColumn id="30" xr3:uid="{00000000-0010-0000-A800-00001E000000}" name="30" dataDxfId="5275"/>
    <tableColumn id="31" xr3:uid="{00000000-0010-0000-A800-00001F000000}" name="31" dataDxfId="5274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9192" dataDxfId="7975" headerRowBorderDxfId="9191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8006"/>
    <tableColumn id="2" xr3:uid="{00000000-0010-0000-1200-000002000000}" name="2" dataDxfId="8005"/>
    <tableColumn id="3" xr3:uid="{00000000-0010-0000-1200-000003000000}" name="3" dataDxfId="8004"/>
    <tableColumn id="4" xr3:uid="{00000000-0010-0000-1200-000004000000}" name="4" dataDxfId="8003"/>
    <tableColumn id="5" xr3:uid="{00000000-0010-0000-1200-000005000000}" name="5" dataDxfId="8002"/>
    <tableColumn id="6" xr3:uid="{00000000-0010-0000-1200-000006000000}" name="6" dataDxfId="8001"/>
    <tableColumn id="7" xr3:uid="{00000000-0010-0000-1200-000007000000}" name="7" dataDxfId="8000"/>
    <tableColumn id="8" xr3:uid="{00000000-0010-0000-1200-000008000000}" name="8" dataDxfId="7999"/>
    <tableColumn id="9" xr3:uid="{00000000-0010-0000-1200-000009000000}" name="9" dataDxfId="7998"/>
    <tableColumn id="10" xr3:uid="{00000000-0010-0000-1200-00000A000000}" name="10" dataDxfId="7997"/>
    <tableColumn id="11" xr3:uid="{00000000-0010-0000-1200-00000B000000}" name="11" dataDxfId="7996"/>
    <tableColumn id="12" xr3:uid="{00000000-0010-0000-1200-00000C000000}" name="12" dataDxfId="7995"/>
    <tableColumn id="13" xr3:uid="{00000000-0010-0000-1200-00000D000000}" name="13" dataDxfId="7994"/>
    <tableColumn id="14" xr3:uid="{00000000-0010-0000-1200-00000E000000}" name="14" dataDxfId="7993"/>
    <tableColumn id="15" xr3:uid="{00000000-0010-0000-1200-00000F000000}" name="15" dataDxfId="7992"/>
    <tableColumn id="16" xr3:uid="{00000000-0010-0000-1200-000010000000}" name="16" dataDxfId="7991"/>
    <tableColumn id="17" xr3:uid="{00000000-0010-0000-1200-000011000000}" name="17" dataDxfId="7990"/>
    <tableColumn id="18" xr3:uid="{00000000-0010-0000-1200-000012000000}" name="18" dataDxfId="7989"/>
    <tableColumn id="19" xr3:uid="{00000000-0010-0000-1200-000013000000}" name="19" dataDxfId="7988"/>
    <tableColumn id="20" xr3:uid="{00000000-0010-0000-1200-000014000000}" name="20" dataDxfId="7987"/>
    <tableColumn id="21" xr3:uid="{00000000-0010-0000-1200-000015000000}" name="21" dataDxfId="7986"/>
    <tableColumn id="22" xr3:uid="{00000000-0010-0000-1200-000016000000}" name="22" dataDxfId="7985"/>
    <tableColumn id="23" xr3:uid="{00000000-0010-0000-1200-000017000000}" name="23" dataDxfId="7984"/>
    <tableColumn id="24" xr3:uid="{00000000-0010-0000-1200-000018000000}" name="24" dataDxfId="7983"/>
    <tableColumn id="25" xr3:uid="{00000000-0010-0000-1200-000019000000}" name="25" dataDxfId="7982"/>
    <tableColumn id="26" xr3:uid="{00000000-0010-0000-1200-00001A000000}" name="26" dataDxfId="7981"/>
    <tableColumn id="27" xr3:uid="{00000000-0010-0000-1200-00001B000000}" name="27" dataDxfId="7980"/>
    <tableColumn id="28" xr3:uid="{00000000-0010-0000-1200-00001C000000}" name="28" dataDxfId="7979"/>
    <tableColumn id="29" xr3:uid="{00000000-0010-0000-1200-00001D000000}" name="29" dataDxfId="7978"/>
    <tableColumn id="30" xr3:uid="{00000000-0010-0000-1200-00001E000000}" name="30" dataDxfId="7977"/>
    <tableColumn id="31" xr3:uid="{00000000-0010-0000-1200-00001F000000}" name="31" dataDxfId="7976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305" dataDxfId="5306" headerRowBorderDxfId="8759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37"/>
    <tableColumn id="2" xr3:uid="{00000000-0010-0000-A900-000002000000}" name="2" dataDxfId="5336"/>
    <tableColumn id="3" xr3:uid="{00000000-0010-0000-A900-000003000000}" name="3" dataDxfId="5335"/>
    <tableColumn id="4" xr3:uid="{00000000-0010-0000-A900-000004000000}" name="4" dataDxfId="5334"/>
    <tableColumn id="5" xr3:uid="{00000000-0010-0000-A900-000005000000}" name="5" dataDxfId="5333"/>
    <tableColumn id="6" xr3:uid="{00000000-0010-0000-A900-000006000000}" name="6" dataDxfId="5332"/>
    <tableColumn id="7" xr3:uid="{00000000-0010-0000-A900-000007000000}" name="7" dataDxfId="5331"/>
    <tableColumn id="8" xr3:uid="{00000000-0010-0000-A900-000008000000}" name="8" dataDxfId="5330"/>
    <tableColumn id="9" xr3:uid="{00000000-0010-0000-A900-000009000000}" name="9" dataDxfId="5329"/>
    <tableColumn id="10" xr3:uid="{00000000-0010-0000-A900-00000A000000}" name="10" dataDxfId="5328"/>
    <tableColumn id="11" xr3:uid="{00000000-0010-0000-A900-00000B000000}" name="11" dataDxfId="5327"/>
    <tableColumn id="12" xr3:uid="{00000000-0010-0000-A900-00000C000000}" name="12" dataDxfId="5326"/>
    <tableColumn id="13" xr3:uid="{00000000-0010-0000-A900-00000D000000}" name="13" dataDxfId="5325"/>
    <tableColumn id="14" xr3:uid="{00000000-0010-0000-A900-00000E000000}" name="14" dataDxfId="5324"/>
    <tableColumn id="15" xr3:uid="{00000000-0010-0000-A900-00000F000000}" name="15" dataDxfId="5323"/>
    <tableColumn id="16" xr3:uid="{00000000-0010-0000-A900-000010000000}" name="16" dataDxfId="5322"/>
    <tableColumn id="17" xr3:uid="{00000000-0010-0000-A900-000011000000}" name="17" dataDxfId="5321"/>
    <tableColumn id="18" xr3:uid="{00000000-0010-0000-A900-000012000000}" name="18" dataDxfId="5320"/>
    <tableColumn id="19" xr3:uid="{00000000-0010-0000-A900-000013000000}" name="19" dataDxfId="5319"/>
    <tableColumn id="20" xr3:uid="{00000000-0010-0000-A900-000014000000}" name="20" dataDxfId="5318"/>
    <tableColumn id="21" xr3:uid="{00000000-0010-0000-A900-000015000000}" name="21" dataDxfId="5317"/>
    <tableColumn id="22" xr3:uid="{00000000-0010-0000-A900-000016000000}" name="22" dataDxfId="5316"/>
    <tableColumn id="23" xr3:uid="{00000000-0010-0000-A900-000017000000}" name="23" dataDxfId="5315"/>
    <tableColumn id="24" xr3:uid="{00000000-0010-0000-A900-000018000000}" name="24" dataDxfId="5314"/>
    <tableColumn id="25" xr3:uid="{00000000-0010-0000-A900-000019000000}" name="25" dataDxfId="5313"/>
    <tableColumn id="26" xr3:uid="{00000000-0010-0000-A900-00001A000000}" name="26" dataDxfId="5312"/>
    <tableColumn id="27" xr3:uid="{00000000-0010-0000-A900-00001B000000}" name="27" dataDxfId="5311"/>
    <tableColumn id="28" xr3:uid="{00000000-0010-0000-A900-00001C000000}" name="28" dataDxfId="5310"/>
    <tableColumn id="29" xr3:uid="{00000000-0010-0000-A900-00001D000000}" name="29" dataDxfId="5309"/>
    <tableColumn id="30" xr3:uid="{00000000-0010-0000-A900-00001E000000}" name="30" dataDxfId="5308"/>
    <tableColumn id="31" xr3:uid="{00000000-0010-0000-A900-00001F000000}" name="31" dataDxfId="5307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38" dataDxfId="5339" headerRowBorderDxfId="8758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70"/>
    <tableColumn id="2" xr3:uid="{00000000-0010-0000-AA00-000002000000}" name="2" dataDxfId="5369"/>
    <tableColumn id="3" xr3:uid="{00000000-0010-0000-AA00-000003000000}" name="3" dataDxfId="5368"/>
    <tableColumn id="4" xr3:uid="{00000000-0010-0000-AA00-000004000000}" name="4" dataDxfId="5367"/>
    <tableColumn id="5" xr3:uid="{00000000-0010-0000-AA00-000005000000}" name="5" dataDxfId="5366"/>
    <tableColumn id="6" xr3:uid="{00000000-0010-0000-AA00-000006000000}" name="6" dataDxfId="5365"/>
    <tableColumn id="7" xr3:uid="{00000000-0010-0000-AA00-000007000000}" name="7" dataDxfId="5364"/>
    <tableColumn id="8" xr3:uid="{00000000-0010-0000-AA00-000008000000}" name="8" dataDxfId="5363"/>
    <tableColumn id="9" xr3:uid="{00000000-0010-0000-AA00-000009000000}" name="9" dataDxfId="5362"/>
    <tableColumn id="10" xr3:uid="{00000000-0010-0000-AA00-00000A000000}" name="10" dataDxfId="5361"/>
    <tableColumn id="11" xr3:uid="{00000000-0010-0000-AA00-00000B000000}" name="11" dataDxfId="5360"/>
    <tableColumn id="12" xr3:uid="{00000000-0010-0000-AA00-00000C000000}" name="12" dataDxfId="5359"/>
    <tableColumn id="13" xr3:uid="{00000000-0010-0000-AA00-00000D000000}" name="13" dataDxfId="5358"/>
    <tableColumn id="14" xr3:uid="{00000000-0010-0000-AA00-00000E000000}" name="14" dataDxfId="5357"/>
    <tableColumn id="15" xr3:uid="{00000000-0010-0000-AA00-00000F000000}" name="15" dataDxfId="5356"/>
    <tableColumn id="16" xr3:uid="{00000000-0010-0000-AA00-000010000000}" name="16" dataDxfId="5355"/>
    <tableColumn id="17" xr3:uid="{00000000-0010-0000-AA00-000011000000}" name="17" dataDxfId="5354"/>
    <tableColumn id="18" xr3:uid="{00000000-0010-0000-AA00-000012000000}" name="18" dataDxfId="5353"/>
    <tableColumn id="19" xr3:uid="{00000000-0010-0000-AA00-000013000000}" name="19" dataDxfId="5352"/>
    <tableColumn id="20" xr3:uid="{00000000-0010-0000-AA00-000014000000}" name="20" dataDxfId="5351"/>
    <tableColumn id="21" xr3:uid="{00000000-0010-0000-AA00-000015000000}" name="21" dataDxfId="5350"/>
    <tableColumn id="22" xr3:uid="{00000000-0010-0000-AA00-000016000000}" name="22" dataDxfId="5349"/>
    <tableColumn id="23" xr3:uid="{00000000-0010-0000-AA00-000017000000}" name="23" dataDxfId="5348"/>
    <tableColumn id="24" xr3:uid="{00000000-0010-0000-AA00-000018000000}" name="24" dataDxfId="5347"/>
    <tableColumn id="25" xr3:uid="{00000000-0010-0000-AA00-000019000000}" name="25" dataDxfId="5346"/>
    <tableColumn id="26" xr3:uid="{00000000-0010-0000-AA00-00001A000000}" name="26" dataDxfId="5345"/>
    <tableColumn id="27" xr3:uid="{00000000-0010-0000-AA00-00001B000000}" name="27" dataDxfId="5344"/>
    <tableColumn id="28" xr3:uid="{00000000-0010-0000-AA00-00001C000000}" name="28" dataDxfId="5343"/>
    <tableColumn id="29" xr3:uid="{00000000-0010-0000-AA00-00001D000000}" name="29" dataDxfId="5342"/>
    <tableColumn id="30" xr3:uid="{00000000-0010-0000-AA00-00001E000000}" name="30" dataDxfId="5341"/>
    <tableColumn id="31" xr3:uid="{00000000-0010-0000-AA00-00001F000000}" name="31" dataDxfId="5340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71" dataDxfId="5372" headerRowBorderDxfId="8757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403"/>
    <tableColumn id="2" xr3:uid="{00000000-0010-0000-AB00-000002000000}" name="2" dataDxfId="5402"/>
    <tableColumn id="3" xr3:uid="{00000000-0010-0000-AB00-000003000000}" name="3" dataDxfId="5401"/>
    <tableColumn id="4" xr3:uid="{00000000-0010-0000-AB00-000004000000}" name="4" dataDxfId="5400"/>
    <tableColumn id="5" xr3:uid="{00000000-0010-0000-AB00-000005000000}" name="5" dataDxfId="5399"/>
    <tableColumn id="6" xr3:uid="{00000000-0010-0000-AB00-000006000000}" name="6" dataDxfId="5398"/>
    <tableColumn id="7" xr3:uid="{00000000-0010-0000-AB00-000007000000}" name="7" dataDxfId="5397"/>
    <tableColumn id="8" xr3:uid="{00000000-0010-0000-AB00-000008000000}" name="8" dataDxfId="5396"/>
    <tableColumn id="9" xr3:uid="{00000000-0010-0000-AB00-000009000000}" name="9" dataDxfId="5395"/>
    <tableColumn id="10" xr3:uid="{00000000-0010-0000-AB00-00000A000000}" name="10" dataDxfId="5394"/>
    <tableColumn id="11" xr3:uid="{00000000-0010-0000-AB00-00000B000000}" name="11" dataDxfId="5393"/>
    <tableColumn id="12" xr3:uid="{00000000-0010-0000-AB00-00000C000000}" name="12" dataDxfId="5392"/>
    <tableColumn id="13" xr3:uid="{00000000-0010-0000-AB00-00000D000000}" name="13" dataDxfId="5391"/>
    <tableColumn id="14" xr3:uid="{00000000-0010-0000-AB00-00000E000000}" name="14" dataDxfId="5390"/>
    <tableColumn id="15" xr3:uid="{00000000-0010-0000-AB00-00000F000000}" name="15" dataDxfId="5389"/>
    <tableColumn id="16" xr3:uid="{00000000-0010-0000-AB00-000010000000}" name="16" dataDxfId="5388"/>
    <tableColumn id="17" xr3:uid="{00000000-0010-0000-AB00-000011000000}" name="17" dataDxfId="5387"/>
    <tableColumn id="18" xr3:uid="{00000000-0010-0000-AB00-000012000000}" name="18" dataDxfId="5386"/>
    <tableColumn id="19" xr3:uid="{00000000-0010-0000-AB00-000013000000}" name="19" dataDxfId="5385"/>
    <tableColumn id="20" xr3:uid="{00000000-0010-0000-AB00-000014000000}" name="20" dataDxfId="5384"/>
    <tableColumn id="21" xr3:uid="{00000000-0010-0000-AB00-000015000000}" name="21" dataDxfId="5383"/>
    <tableColumn id="22" xr3:uid="{00000000-0010-0000-AB00-000016000000}" name="22" dataDxfId="5382"/>
    <tableColumn id="23" xr3:uid="{00000000-0010-0000-AB00-000017000000}" name="23" dataDxfId="5381"/>
    <tableColumn id="24" xr3:uid="{00000000-0010-0000-AB00-000018000000}" name="24" dataDxfId="5380"/>
    <tableColumn id="25" xr3:uid="{00000000-0010-0000-AB00-000019000000}" name="25" dataDxfId="5379"/>
    <tableColumn id="26" xr3:uid="{00000000-0010-0000-AB00-00001A000000}" name="26" dataDxfId="5378"/>
    <tableColumn id="27" xr3:uid="{00000000-0010-0000-AB00-00001B000000}" name="27" dataDxfId="5377"/>
    <tableColumn id="28" xr3:uid="{00000000-0010-0000-AB00-00001C000000}" name="28" dataDxfId="5376"/>
    <tableColumn id="29" xr3:uid="{00000000-0010-0000-AB00-00001D000000}" name="29" dataDxfId="5375"/>
    <tableColumn id="30" xr3:uid="{00000000-0010-0000-AB00-00001E000000}" name="30" dataDxfId="5374"/>
    <tableColumn id="31" xr3:uid="{00000000-0010-0000-AB00-00001F000000}" name="31" dataDxfId="5373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404" dataDxfId="5405" headerRowBorderDxfId="8756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36"/>
    <tableColumn id="2" xr3:uid="{00000000-0010-0000-AC00-000002000000}" name="2" dataDxfId="5435"/>
    <tableColumn id="3" xr3:uid="{00000000-0010-0000-AC00-000003000000}" name="3" dataDxfId="5434"/>
    <tableColumn id="4" xr3:uid="{00000000-0010-0000-AC00-000004000000}" name="4" dataDxfId="5433"/>
    <tableColumn id="5" xr3:uid="{00000000-0010-0000-AC00-000005000000}" name="5" dataDxfId="5432"/>
    <tableColumn id="6" xr3:uid="{00000000-0010-0000-AC00-000006000000}" name="6" dataDxfId="5431"/>
    <tableColumn id="7" xr3:uid="{00000000-0010-0000-AC00-000007000000}" name="7" dataDxfId="5430"/>
    <tableColumn id="8" xr3:uid="{00000000-0010-0000-AC00-000008000000}" name="8" dataDxfId="5429"/>
    <tableColumn id="9" xr3:uid="{00000000-0010-0000-AC00-000009000000}" name="9" dataDxfId="5428"/>
    <tableColumn id="10" xr3:uid="{00000000-0010-0000-AC00-00000A000000}" name="10" dataDxfId="5427"/>
    <tableColumn id="11" xr3:uid="{00000000-0010-0000-AC00-00000B000000}" name="11" dataDxfId="5426"/>
    <tableColumn id="12" xr3:uid="{00000000-0010-0000-AC00-00000C000000}" name="12" dataDxfId="5425"/>
    <tableColumn id="13" xr3:uid="{00000000-0010-0000-AC00-00000D000000}" name="13" dataDxfId="5424"/>
    <tableColumn id="14" xr3:uid="{00000000-0010-0000-AC00-00000E000000}" name="14" dataDxfId="5423"/>
    <tableColumn id="15" xr3:uid="{00000000-0010-0000-AC00-00000F000000}" name="15" dataDxfId="5422"/>
    <tableColumn id="16" xr3:uid="{00000000-0010-0000-AC00-000010000000}" name="16" dataDxfId="5421"/>
    <tableColumn id="17" xr3:uid="{00000000-0010-0000-AC00-000011000000}" name="17" dataDxfId="5420"/>
    <tableColumn id="18" xr3:uid="{00000000-0010-0000-AC00-000012000000}" name="18" dataDxfId="5419"/>
    <tableColumn id="19" xr3:uid="{00000000-0010-0000-AC00-000013000000}" name="19" dataDxfId="5418"/>
    <tableColumn id="20" xr3:uid="{00000000-0010-0000-AC00-000014000000}" name="20" dataDxfId="5417"/>
    <tableColumn id="21" xr3:uid="{00000000-0010-0000-AC00-000015000000}" name="21" dataDxfId="5416"/>
    <tableColumn id="22" xr3:uid="{00000000-0010-0000-AC00-000016000000}" name="22" dataDxfId="5415"/>
    <tableColumn id="23" xr3:uid="{00000000-0010-0000-AC00-000017000000}" name="23" dataDxfId="5414"/>
    <tableColumn id="24" xr3:uid="{00000000-0010-0000-AC00-000018000000}" name="24" dataDxfId="5413"/>
    <tableColumn id="25" xr3:uid="{00000000-0010-0000-AC00-000019000000}" name="25" dataDxfId="5412"/>
    <tableColumn id="26" xr3:uid="{00000000-0010-0000-AC00-00001A000000}" name="26" dataDxfId="5411"/>
    <tableColumn id="27" xr3:uid="{00000000-0010-0000-AC00-00001B000000}" name="27" dataDxfId="5410"/>
    <tableColumn id="28" xr3:uid="{00000000-0010-0000-AC00-00001C000000}" name="28" dataDxfId="5409"/>
    <tableColumn id="29" xr3:uid="{00000000-0010-0000-AC00-00001D000000}" name="29" dataDxfId="5408"/>
    <tableColumn id="30" xr3:uid="{00000000-0010-0000-AC00-00001E000000}" name="30" dataDxfId="5407"/>
    <tableColumn id="31" xr3:uid="{00000000-0010-0000-AC00-00001F000000}" name="31" dataDxfId="540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37" dataDxfId="5438" headerRowBorderDxfId="8755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69"/>
    <tableColumn id="2" xr3:uid="{00000000-0010-0000-AD00-000002000000}" name="2" dataDxfId="5468"/>
    <tableColumn id="3" xr3:uid="{00000000-0010-0000-AD00-000003000000}" name="3" dataDxfId="5467"/>
    <tableColumn id="4" xr3:uid="{00000000-0010-0000-AD00-000004000000}" name="4" dataDxfId="5466"/>
    <tableColumn id="5" xr3:uid="{00000000-0010-0000-AD00-000005000000}" name="5" dataDxfId="5465"/>
    <tableColumn id="6" xr3:uid="{00000000-0010-0000-AD00-000006000000}" name="6" dataDxfId="5464"/>
    <tableColumn id="7" xr3:uid="{00000000-0010-0000-AD00-000007000000}" name="7" dataDxfId="5463"/>
    <tableColumn id="8" xr3:uid="{00000000-0010-0000-AD00-000008000000}" name="8" dataDxfId="5462"/>
    <tableColumn id="9" xr3:uid="{00000000-0010-0000-AD00-000009000000}" name="9" dataDxfId="5461"/>
    <tableColumn id="10" xr3:uid="{00000000-0010-0000-AD00-00000A000000}" name="10" dataDxfId="5460"/>
    <tableColumn id="11" xr3:uid="{00000000-0010-0000-AD00-00000B000000}" name="11" dataDxfId="5459"/>
    <tableColumn id="12" xr3:uid="{00000000-0010-0000-AD00-00000C000000}" name="12" dataDxfId="5458"/>
    <tableColumn id="13" xr3:uid="{00000000-0010-0000-AD00-00000D000000}" name="13" dataDxfId="5457"/>
    <tableColumn id="14" xr3:uid="{00000000-0010-0000-AD00-00000E000000}" name="14" dataDxfId="5456"/>
    <tableColumn id="15" xr3:uid="{00000000-0010-0000-AD00-00000F000000}" name="15" dataDxfId="5455"/>
    <tableColumn id="16" xr3:uid="{00000000-0010-0000-AD00-000010000000}" name="16" dataDxfId="5454"/>
    <tableColumn id="17" xr3:uid="{00000000-0010-0000-AD00-000011000000}" name="17" dataDxfId="5453"/>
    <tableColumn id="18" xr3:uid="{00000000-0010-0000-AD00-000012000000}" name="18" dataDxfId="5452"/>
    <tableColumn id="19" xr3:uid="{00000000-0010-0000-AD00-000013000000}" name="19" dataDxfId="5451"/>
    <tableColumn id="20" xr3:uid="{00000000-0010-0000-AD00-000014000000}" name="20" dataDxfId="5450"/>
    <tableColumn id="21" xr3:uid="{00000000-0010-0000-AD00-000015000000}" name="21" dataDxfId="5449"/>
    <tableColumn id="22" xr3:uid="{00000000-0010-0000-AD00-000016000000}" name="22" dataDxfId="5448"/>
    <tableColumn id="23" xr3:uid="{00000000-0010-0000-AD00-000017000000}" name="23" dataDxfId="5447"/>
    <tableColumn id="24" xr3:uid="{00000000-0010-0000-AD00-000018000000}" name="24" dataDxfId="5446"/>
    <tableColumn id="25" xr3:uid="{00000000-0010-0000-AD00-000019000000}" name="25" dataDxfId="5445"/>
    <tableColumn id="26" xr3:uid="{00000000-0010-0000-AD00-00001A000000}" name="26" dataDxfId="5444"/>
    <tableColumn id="27" xr3:uid="{00000000-0010-0000-AD00-00001B000000}" name="27" dataDxfId="5443"/>
    <tableColumn id="28" xr3:uid="{00000000-0010-0000-AD00-00001C000000}" name="28" dataDxfId="5442"/>
    <tableColumn id="29" xr3:uid="{00000000-0010-0000-AD00-00001D000000}" name="29" dataDxfId="5441"/>
    <tableColumn id="30" xr3:uid="{00000000-0010-0000-AD00-00001E000000}" name="30" dataDxfId="5440"/>
    <tableColumn id="31" xr3:uid="{00000000-0010-0000-AD00-00001F000000}" name="31" dataDxfId="5439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70" dataDxfId="5471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502"/>
    <tableColumn id="2" xr3:uid="{00000000-0010-0000-AE00-000002000000}" name="2" dataDxfId="5501"/>
    <tableColumn id="3" xr3:uid="{00000000-0010-0000-AE00-000003000000}" name="3" dataDxfId="5500"/>
    <tableColumn id="4" xr3:uid="{00000000-0010-0000-AE00-000004000000}" name="4" dataDxfId="5499"/>
    <tableColumn id="5" xr3:uid="{00000000-0010-0000-AE00-000005000000}" name="5" dataDxfId="5498"/>
    <tableColumn id="6" xr3:uid="{00000000-0010-0000-AE00-000006000000}" name="6" dataDxfId="5497"/>
    <tableColumn id="7" xr3:uid="{00000000-0010-0000-AE00-000007000000}" name="7" dataDxfId="5496"/>
    <tableColumn id="8" xr3:uid="{00000000-0010-0000-AE00-000008000000}" name="8" dataDxfId="5495"/>
    <tableColumn id="9" xr3:uid="{00000000-0010-0000-AE00-000009000000}" name="9" dataDxfId="5494"/>
    <tableColumn id="10" xr3:uid="{00000000-0010-0000-AE00-00000A000000}" name="10" dataDxfId="5493"/>
    <tableColumn id="11" xr3:uid="{00000000-0010-0000-AE00-00000B000000}" name="11" dataDxfId="5492"/>
    <tableColumn id="12" xr3:uid="{00000000-0010-0000-AE00-00000C000000}" name="12" dataDxfId="5491"/>
    <tableColumn id="13" xr3:uid="{00000000-0010-0000-AE00-00000D000000}" name="13" dataDxfId="5490"/>
    <tableColumn id="14" xr3:uid="{00000000-0010-0000-AE00-00000E000000}" name="14" dataDxfId="5489"/>
    <tableColumn id="15" xr3:uid="{00000000-0010-0000-AE00-00000F000000}" name="15" dataDxfId="5488"/>
    <tableColumn id="16" xr3:uid="{00000000-0010-0000-AE00-000010000000}" name="16" dataDxfId="5487"/>
    <tableColumn id="17" xr3:uid="{00000000-0010-0000-AE00-000011000000}" name="17" dataDxfId="5486"/>
    <tableColumn id="18" xr3:uid="{00000000-0010-0000-AE00-000012000000}" name="18" dataDxfId="5485"/>
    <tableColumn id="19" xr3:uid="{00000000-0010-0000-AE00-000013000000}" name="19" dataDxfId="5484"/>
    <tableColumn id="20" xr3:uid="{00000000-0010-0000-AE00-000014000000}" name="20" dataDxfId="5483"/>
    <tableColumn id="21" xr3:uid="{00000000-0010-0000-AE00-000015000000}" name="21" dataDxfId="5482"/>
    <tableColumn id="22" xr3:uid="{00000000-0010-0000-AE00-000016000000}" name="22" dataDxfId="5481"/>
    <tableColumn id="23" xr3:uid="{00000000-0010-0000-AE00-000017000000}" name="23" dataDxfId="5480"/>
    <tableColumn id="24" xr3:uid="{00000000-0010-0000-AE00-000018000000}" name="24" dataDxfId="5479"/>
    <tableColumn id="25" xr3:uid="{00000000-0010-0000-AE00-000019000000}" name="25" dataDxfId="5478"/>
    <tableColumn id="26" xr3:uid="{00000000-0010-0000-AE00-00001A000000}" name="26" dataDxfId="5477"/>
    <tableColumn id="27" xr3:uid="{00000000-0010-0000-AE00-00001B000000}" name="27" dataDxfId="5476"/>
    <tableColumn id="28" xr3:uid="{00000000-0010-0000-AE00-00001C000000}" name="28" dataDxfId="5475"/>
    <tableColumn id="29" xr3:uid="{00000000-0010-0000-AE00-00001D000000}" name="29" dataDxfId="5474"/>
    <tableColumn id="30" xr3:uid="{00000000-0010-0000-AE00-00001E000000}" name="30" dataDxfId="5473"/>
    <tableColumn id="31" xr3:uid="{00000000-0010-0000-AE00-00001F000000}" name="31" dataDxfId="5472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03" dataDxfId="5504" headerRowBorderDxfId="8754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35"/>
    <tableColumn id="2" xr3:uid="{00000000-0010-0000-AF00-000002000000}" name="2" dataDxfId="5534"/>
    <tableColumn id="3" xr3:uid="{00000000-0010-0000-AF00-000003000000}" name="3" dataDxfId="5533"/>
    <tableColumn id="4" xr3:uid="{00000000-0010-0000-AF00-000004000000}" name="4" dataDxfId="5532"/>
    <tableColumn id="5" xr3:uid="{00000000-0010-0000-AF00-000005000000}" name="5" dataDxfId="5531"/>
    <tableColumn id="6" xr3:uid="{00000000-0010-0000-AF00-000006000000}" name="6" dataDxfId="5530"/>
    <tableColumn id="7" xr3:uid="{00000000-0010-0000-AF00-000007000000}" name="7" dataDxfId="5529"/>
    <tableColumn id="8" xr3:uid="{00000000-0010-0000-AF00-000008000000}" name="8" dataDxfId="5528"/>
    <tableColumn id="9" xr3:uid="{00000000-0010-0000-AF00-000009000000}" name="9" dataDxfId="5527"/>
    <tableColumn id="10" xr3:uid="{00000000-0010-0000-AF00-00000A000000}" name="10" dataDxfId="5526"/>
    <tableColumn id="11" xr3:uid="{00000000-0010-0000-AF00-00000B000000}" name="11" dataDxfId="5525"/>
    <tableColumn id="12" xr3:uid="{00000000-0010-0000-AF00-00000C000000}" name="12" dataDxfId="5524"/>
    <tableColumn id="13" xr3:uid="{00000000-0010-0000-AF00-00000D000000}" name="13" dataDxfId="5523"/>
    <tableColumn id="14" xr3:uid="{00000000-0010-0000-AF00-00000E000000}" name="14" dataDxfId="5522"/>
    <tableColumn id="15" xr3:uid="{00000000-0010-0000-AF00-00000F000000}" name="15" dataDxfId="5521"/>
    <tableColumn id="16" xr3:uid="{00000000-0010-0000-AF00-000010000000}" name="16" dataDxfId="5520"/>
    <tableColumn id="17" xr3:uid="{00000000-0010-0000-AF00-000011000000}" name="17" dataDxfId="5519"/>
    <tableColumn id="18" xr3:uid="{00000000-0010-0000-AF00-000012000000}" name="18" dataDxfId="5518"/>
    <tableColumn id="19" xr3:uid="{00000000-0010-0000-AF00-000013000000}" name="19" dataDxfId="5517"/>
    <tableColumn id="20" xr3:uid="{00000000-0010-0000-AF00-000014000000}" name="20" dataDxfId="5516"/>
    <tableColumn id="21" xr3:uid="{00000000-0010-0000-AF00-000015000000}" name="21" dataDxfId="5515"/>
    <tableColumn id="22" xr3:uid="{00000000-0010-0000-AF00-000016000000}" name="22" dataDxfId="5514"/>
    <tableColumn id="23" xr3:uid="{00000000-0010-0000-AF00-000017000000}" name="23" dataDxfId="5513"/>
    <tableColumn id="24" xr3:uid="{00000000-0010-0000-AF00-000018000000}" name="24" dataDxfId="5512"/>
    <tableColumn id="25" xr3:uid="{00000000-0010-0000-AF00-000019000000}" name="25" dataDxfId="5511"/>
    <tableColumn id="26" xr3:uid="{00000000-0010-0000-AF00-00001A000000}" name="26" dataDxfId="5510"/>
    <tableColumn id="27" xr3:uid="{00000000-0010-0000-AF00-00001B000000}" name="27" dataDxfId="5509"/>
    <tableColumn id="28" xr3:uid="{00000000-0010-0000-AF00-00001C000000}" name="28" dataDxfId="5508"/>
    <tableColumn id="29" xr3:uid="{00000000-0010-0000-AF00-00001D000000}" name="29" dataDxfId="5507"/>
    <tableColumn id="30" xr3:uid="{00000000-0010-0000-AF00-00001E000000}" name="30" dataDxfId="5506"/>
    <tableColumn id="31" xr3:uid="{00000000-0010-0000-AF00-00001F000000}" name="31" dataDxfId="5505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36" dataDxfId="5537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68"/>
    <tableColumn id="2" xr3:uid="{00000000-0010-0000-B000-000002000000}" name="2" dataDxfId="5567"/>
    <tableColumn id="3" xr3:uid="{00000000-0010-0000-B000-000003000000}" name="3" dataDxfId="5566"/>
    <tableColumn id="4" xr3:uid="{00000000-0010-0000-B000-000004000000}" name="4" dataDxfId="5565"/>
    <tableColumn id="5" xr3:uid="{00000000-0010-0000-B000-000005000000}" name="5" dataDxfId="5564"/>
    <tableColumn id="6" xr3:uid="{00000000-0010-0000-B000-000006000000}" name="6" dataDxfId="5563"/>
    <tableColumn id="7" xr3:uid="{00000000-0010-0000-B000-000007000000}" name="7" dataDxfId="5562"/>
    <tableColumn id="8" xr3:uid="{00000000-0010-0000-B000-000008000000}" name="8" dataDxfId="5561"/>
    <tableColumn id="9" xr3:uid="{00000000-0010-0000-B000-000009000000}" name="9" dataDxfId="5560"/>
    <tableColumn id="10" xr3:uid="{00000000-0010-0000-B000-00000A000000}" name="10" dataDxfId="5559"/>
    <tableColumn id="11" xr3:uid="{00000000-0010-0000-B000-00000B000000}" name="11" dataDxfId="5558"/>
    <tableColumn id="12" xr3:uid="{00000000-0010-0000-B000-00000C000000}" name="12" dataDxfId="5557"/>
    <tableColumn id="13" xr3:uid="{00000000-0010-0000-B000-00000D000000}" name="13" dataDxfId="5556"/>
    <tableColumn id="14" xr3:uid="{00000000-0010-0000-B000-00000E000000}" name="14" dataDxfId="5555"/>
    <tableColumn id="15" xr3:uid="{00000000-0010-0000-B000-00000F000000}" name="15" dataDxfId="5554"/>
    <tableColumn id="16" xr3:uid="{00000000-0010-0000-B000-000010000000}" name="16" dataDxfId="5553"/>
    <tableColumn id="17" xr3:uid="{00000000-0010-0000-B000-000011000000}" name="17" dataDxfId="5552"/>
    <tableColumn id="18" xr3:uid="{00000000-0010-0000-B000-000012000000}" name="18" dataDxfId="5551"/>
    <tableColumn id="19" xr3:uid="{00000000-0010-0000-B000-000013000000}" name="19" dataDxfId="5550"/>
    <tableColumn id="20" xr3:uid="{00000000-0010-0000-B000-000014000000}" name="20" dataDxfId="5549"/>
    <tableColumn id="21" xr3:uid="{00000000-0010-0000-B000-000015000000}" name="21" dataDxfId="5548"/>
    <tableColumn id="22" xr3:uid="{00000000-0010-0000-B000-000016000000}" name="22" dataDxfId="5547"/>
    <tableColumn id="23" xr3:uid="{00000000-0010-0000-B000-000017000000}" name="23" dataDxfId="5546"/>
    <tableColumn id="24" xr3:uid="{00000000-0010-0000-B000-000018000000}" name="24" dataDxfId="5545"/>
    <tableColumn id="25" xr3:uid="{00000000-0010-0000-B000-000019000000}" name="25" dataDxfId="5544"/>
    <tableColumn id="26" xr3:uid="{00000000-0010-0000-B000-00001A000000}" name="26" dataDxfId="5543"/>
    <tableColumn id="27" xr3:uid="{00000000-0010-0000-B000-00001B000000}" name="27" dataDxfId="5542"/>
    <tableColumn id="28" xr3:uid="{00000000-0010-0000-B000-00001C000000}" name="28" dataDxfId="5541"/>
    <tableColumn id="29" xr3:uid="{00000000-0010-0000-B000-00001D000000}" name="29" dataDxfId="5540"/>
    <tableColumn id="30" xr3:uid="{00000000-0010-0000-B000-00001E000000}" name="30" dataDxfId="5539"/>
    <tableColumn id="31" xr3:uid="{00000000-0010-0000-B000-00001F000000}" name="31" dataDxfId="5538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69" dataDxfId="5570" headerRowBorderDxfId="8753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601"/>
    <tableColumn id="2" xr3:uid="{00000000-0010-0000-B100-000002000000}" name="2" dataDxfId="5600"/>
    <tableColumn id="3" xr3:uid="{00000000-0010-0000-B100-000003000000}" name="3" dataDxfId="5599"/>
    <tableColumn id="4" xr3:uid="{00000000-0010-0000-B100-000004000000}" name="4" dataDxfId="5598"/>
    <tableColumn id="5" xr3:uid="{00000000-0010-0000-B100-000005000000}" name="5" dataDxfId="5597"/>
    <tableColumn id="6" xr3:uid="{00000000-0010-0000-B100-000006000000}" name="6" dataDxfId="5596"/>
    <tableColumn id="7" xr3:uid="{00000000-0010-0000-B100-000007000000}" name="7" dataDxfId="5595"/>
    <tableColumn id="8" xr3:uid="{00000000-0010-0000-B100-000008000000}" name="8" dataDxfId="5594"/>
    <tableColumn id="9" xr3:uid="{00000000-0010-0000-B100-000009000000}" name="9" dataDxfId="5593"/>
    <tableColumn id="10" xr3:uid="{00000000-0010-0000-B100-00000A000000}" name="10" dataDxfId="5592"/>
    <tableColumn id="11" xr3:uid="{00000000-0010-0000-B100-00000B000000}" name="11" dataDxfId="5591"/>
    <tableColumn id="12" xr3:uid="{00000000-0010-0000-B100-00000C000000}" name="12" dataDxfId="5590"/>
    <tableColumn id="13" xr3:uid="{00000000-0010-0000-B100-00000D000000}" name="13" dataDxfId="5589"/>
    <tableColumn id="14" xr3:uid="{00000000-0010-0000-B100-00000E000000}" name="14" dataDxfId="5588"/>
    <tableColumn id="15" xr3:uid="{00000000-0010-0000-B100-00000F000000}" name="15" dataDxfId="5587"/>
    <tableColumn id="16" xr3:uid="{00000000-0010-0000-B100-000010000000}" name="16" dataDxfId="5586"/>
    <tableColumn id="17" xr3:uid="{00000000-0010-0000-B100-000011000000}" name="17" dataDxfId="5585"/>
    <tableColumn id="18" xr3:uid="{00000000-0010-0000-B100-000012000000}" name="18" dataDxfId="5584"/>
    <tableColumn id="19" xr3:uid="{00000000-0010-0000-B100-000013000000}" name="19" dataDxfId="5583"/>
    <tableColumn id="20" xr3:uid="{00000000-0010-0000-B100-000014000000}" name="20" dataDxfId="5582"/>
    <tableColumn id="21" xr3:uid="{00000000-0010-0000-B100-000015000000}" name="21" dataDxfId="5581"/>
    <tableColumn id="22" xr3:uid="{00000000-0010-0000-B100-000016000000}" name="22" dataDxfId="5580"/>
    <tableColumn id="23" xr3:uid="{00000000-0010-0000-B100-000017000000}" name="23" dataDxfId="5579"/>
    <tableColumn id="24" xr3:uid="{00000000-0010-0000-B100-000018000000}" name="24" dataDxfId="5578"/>
    <tableColumn id="25" xr3:uid="{00000000-0010-0000-B100-000019000000}" name="25" dataDxfId="5577"/>
    <tableColumn id="26" xr3:uid="{00000000-0010-0000-B100-00001A000000}" name="26" dataDxfId="5576"/>
    <tableColumn id="27" xr3:uid="{00000000-0010-0000-B100-00001B000000}" name="27" dataDxfId="5575"/>
    <tableColumn id="28" xr3:uid="{00000000-0010-0000-B100-00001C000000}" name="28" dataDxfId="5574"/>
    <tableColumn id="29" xr3:uid="{00000000-0010-0000-B100-00001D000000}" name="29" dataDxfId="5573"/>
    <tableColumn id="30" xr3:uid="{00000000-0010-0000-B100-00001E000000}" name="30" dataDxfId="5572"/>
    <tableColumn id="31" xr3:uid="{00000000-0010-0000-B100-00001F000000}" name="31" dataDxfId="5571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607">
      <calculatedColumnFormula>'Wzorzec kategorii'!B180</calculatedColumnFormula>
    </tableColumn>
    <tableColumn id="2" xr3:uid="{00000000-0010-0000-B200-000002000000}" name="Kolumna2" dataDxfId="5606" dataCellStyle="Walutowy"/>
    <tableColumn id="3" xr3:uid="{00000000-0010-0000-B200-000003000000}" name="Kolumna3" dataDxfId="5605" dataCellStyle="Walutowy">
      <calculatedColumnFormula>SUM(Tabela19234559155[#This Row])</calculatedColumnFormula>
    </tableColumn>
    <tableColumn id="4" xr3:uid="{00000000-0010-0000-B200-000004000000}" name="Kolumna4" dataDxfId="5604" dataCellStyle="Walutowy">
      <calculatedColumnFormula>C224-D224</calculatedColumnFormula>
    </tableColumn>
    <tableColumn id="5" xr3:uid="{00000000-0010-0000-B200-000005000000}" name="Kolumna5" dataDxfId="5603" dataCellStyle="Procentowy">
      <calculatedColumnFormula>IFERROR(D224/C224,"")</calculatedColumnFormula>
    </tableColumn>
    <tableColumn id="6" xr3:uid="{00000000-0010-0000-B200-000006000000}" name="Kolumna6" dataDxfId="5602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 headerRowDxfId="9247" dataDxfId="9246">
  <tableColumns count="6">
    <tableColumn id="1" xr3:uid="{00000000-0010-0000-0100-000001000000}" name="Kolumna1" dataDxfId="8413"/>
    <tableColumn id="2" xr3:uid="{00000000-0010-0000-0100-000002000000}" name="Kolumna2" dataDxfId="8412"/>
    <tableColumn id="3" xr3:uid="{00000000-0010-0000-0100-000003000000}" name="Kolumna3" dataDxfId="8411">
      <calculatedColumnFormula>SUM(Tabela19[#This Row])</calculatedColumnFormula>
    </tableColumn>
    <tableColumn id="4" xr3:uid="{00000000-0010-0000-0100-000004000000}" name="Kolumna4" dataDxfId="8409">
      <calculatedColumnFormula>C88-D88</calculatedColumnFormula>
    </tableColumn>
    <tableColumn id="5" xr3:uid="{00000000-0010-0000-0100-000005000000}" name="Kolumna5" dataDxfId="8410">
      <calculatedColumnFormula>IFERROR(D88/C88,"")</calculatedColumnFormula>
    </tableColumn>
    <tableColumn id="6" xr3:uid="{00000000-0010-0000-0100-000006000000}" name="Kolumna6" dataDxfId="9245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9190" dataDxfId="8167" headerRowBorderDxfId="9189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198"/>
    <tableColumn id="2" xr3:uid="{00000000-0010-0000-1300-000002000000}" name="2" dataDxfId="8197"/>
    <tableColumn id="3" xr3:uid="{00000000-0010-0000-1300-000003000000}" name="3" dataDxfId="8196"/>
    <tableColumn id="4" xr3:uid="{00000000-0010-0000-1300-000004000000}" name="4" dataDxfId="8195"/>
    <tableColumn id="5" xr3:uid="{00000000-0010-0000-1300-000005000000}" name="5" dataDxfId="8194"/>
    <tableColumn id="6" xr3:uid="{00000000-0010-0000-1300-000006000000}" name="6" dataDxfId="8193"/>
    <tableColumn id="7" xr3:uid="{00000000-0010-0000-1300-000007000000}" name="7" dataDxfId="8192"/>
    <tableColumn id="8" xr3:uid="{00000000-0010-0000-1300-000008000000}" name="8" dataDxfId="8191"/>
    <tableColumn id="9" xr3:uid="{00000000-0010-0000-1300-000009000000}" name="9" dataDxfId="8190"/>
    <tableColumn id="10" xr3:uid="{00000000-0010-0000-1300-00000A000000}" name="10" dataDxfId="8189"/>
    <tableColumn id="11" xr3:uid="{00000000-0010-0000-1300-00000B000000}" name="11" dataDxfId="8188"/>
    <tableColumn id="12" xr3:uid="{00000000-0010-0000-1300-00000C000000}" name="12" dataDxfId="8187"/>
    <tableColumn id="13" xr3:uid="{00000000-0010-0000-1300-00000D000000}" name="13" dataDxfId="8186"/>
    <tableColumn id="14" xr3:uid="{00000000-0010-0000-1300-00000E000000}" name="14" dataDxfId="8185"/>
    <tableColumn id="15" xr3:uid="{00000000-0010-0000-1300-00000F000000}" name="15" dataDxfId="8184"/>
    <tableColumn id="16" xr3:uid="{00000000-0010-0000-1300-000010000000}" name="16" dataDxfId="8183"/>
    <tableColumn id="17" xr3:uid="{00000000-0010-0000-1300-000011000000}" name="17" dataDxfId="8182"/>
    <tableColumn id="18" xr3:uid="{00000000-0010-0000-1300-000012000000}" name="18" dataDxfId="8181"/>
    <tableColumn id="19" xr3:uid="{00000000-0010-0000-1300-000013000000}" name="19" dataDxfId="8180"/>
    <tableColumn id="20" xr3:uid="{00000000-0010-0000-1300-000014000000}" name="20" dataDxfId="8179"/>
    <tableColumn id="21" xr3:uid="{00000000-0010-0000-1300-000015000000}" name="21" dataDxfId="8178"/>
    <tableColumn id="22" xr3:uid="{00000000-0010-0000-1300-000016000000}" name="22" dataDxfId="8177"/>
    <tableColumn id="23" xr3:uid="{00000000-0010-0000-1300-000017000000}" name="23" dataDxfId="8176"/>
    <tableColumn id="24" xr3:uid="{00000000-0010-0000-1300-000018000000}" name="24" dataDxfId="8175"/>
    <tableColumn id="25" xr3:uid="{00000000-0010-0000-1300-000019000000}" name="25" dataDxfId="8174"/>
    <tableColumn id="26" xr3:uid="{00000000-0010-0000-1300-00001A000000}" name="26" dataDxfId="8173"/>
    <tableColumn id="27" xr3:uid="{00000000-0010-0000-1300-00001B000000}" name="27" dataDxfId="8172"/>
    <tableColumn id="28" xr3:uid="{00000000-0010-0000-1300-00001C000000}" name="28" dataDxfId="8171"/>
    <tableColumn id="29" xr3:uid="{00000000-0010-0000-1300-00001D000000}" name="29" dataDxfId="8170"/>
    <tableColumn id="30" xr3:uid="{00000000-0010-0000-1300-00001E000000}" name="30" dataDxfId="8169"/>
    <tableColumn id="31" xr3:uid="{00000000-0010-0000-1300-00001F000000}" name="31" dataDxfId="8168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608" dataDxfId="5609" headerRowBorderDxfId="8752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40"/>
    <tableColumn id="2" xr3:uid="{00000000-0010-0000-B300-000002000000}" name="2" dataDxfId="5639"/>
    <tableColumn id="3" xr3:uid="{00000000-0010-0000-B300-000003000000}" name="3" dataDxfId="5638"/>
    <tableColumn id="4" xr3:uid="{00000000-0010-0000-B300-000004000000}" name="4" dataDxfId="5637"/>
    <tableColumn id="5" xr3:uid="{00000000-0010-0000-B300-000005000000}" name="5" dataDxfId="5636"/>
    <tableColumn id="6" xr3:uid="{00000000-0010-0000-B300-000006000000}" name="6" dataDxfId="5635"/>
    <tableColumn id="7" xr3:uid="{00000000-0010-0000-B300-000007000000}" name="7" dataDxfId="5634"/>
    <tableColumn id="8" xr3:uid="{00000000-0010-0000-B300-000008000000}" name="8" dataDxfId="5633"/>
    <tableColumn id="9" xr3:uid="{00000000-0010-0000-B300-000009000000}" name="9" dataDxfId="5632"/>
    <tableColumn id="10" xr3:uid="{00000000-0010-0000-B300-00000A000000}" name="10" dataDxfId="5631"/>
    <tableColumn id="11" xr3:uid="{00000000-0010-0000-B300-00000B000000}" name="11" dataDxfId="5630"/>
    <tableColumn id="12" xr3:uid="{00000000-0010-0000-B300-00000C000000}" name="12" dataDxfId="5629"/>
    <tableColumn id="13" xr3:uid="{00000000-0010-0000-B300-00000D000000}" name="13" dataDxfId="5628"/>
    <tableColumn id="14" xr3:uid="{00000000-0010-0000-B300-00000E000000}" name="14" dataDxfId="5627"/>
    <tableColumn id="15" xr3:uid="{00000000-0010-0000-B300-00000F000000}" name="15" dataDxfId="5626"/>
    <tableColumn id="16" xr3:uid="{00000000-0010-0000-B300-000010000000}" name="16" dataDxfId="5625"/>
    <tableColumn id="17" xr3:uid="{00000000-0010-0000-B300-000011000000}" name="17" dataDxfId="5624"/>
    <tableColumn id="18" xr3:uid="{00000000-0010-0000-B300-000012000000}" name="18" dataDxfId="5623"/>
    <tableColumn id="19" xr3:uid="{00000000-0010-0000-B300-000013000000}" name="19" dataDxfId="5622"/>
    <tableColumn id="20" xr3:uid="{00000000-0010-0000-B300-000014000000}" name="20" dataDxfId="5621"/>
    <tableColumn id="21" xr3:uid="{00000000-0010-0000-B300-000015000000}" name="21" dataDxfId="5620"/>
    <tableColumn id="22" xr3:uid="{00000000-0010-0000-B300-000016000000}" name="22" dataDxfId="5619"/>
    <tableColumn id="23" xr3:uid="{00000000-0010-0000-B300-000017000000}" name="23" dataDxfId="5618"/>
    <tableColumn id="24" xr3:uid="{00000000-0010-0000-B300-000018000000}" name="24" dataDxfId="5617"/>
    <tableColumn id="25" xr3:uid="{00000000-0010-0000-B300-000019000000}" name="25" dataDxfId="5616"/>
    <tableColumn id="26" xr3:uid="{00000000-0010-0000-B300-00001A000000}" name="26" dataDxfId="5615"/>
    <tableColumn id="27" xr3:uid="{00000000-0010-0000-B300-00001B000000}" name="27" dataDxfId="5614"/>
    <tableColumn id="28" xr3:uid="{00000000-0010-0000-B300-00001C000000}" name="28" dataDxfId="5613"/>
    <tableColumn id="29" xr3:uid="{00000000-0010-0000-B300-00001D000000}" name="29" dataDxfId="5612"/>
    <tableColumn id="30" xr3:uid="{00000000-0010-0000-B300-00001E000000}" name="30" dataDxfId="5611"/>
    <tableColumn id="31" xr3:uid="{00000000-0010-0000-B300-00001F000000}" name="31" dataDxfId="561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46">
      <calculatedColumnFormula>'Wzorzec kategorii'!B192</calculatedColumnFormula>
    </tableColumn>
    <tableColumn id="2" xr3:uid="{00000000-0010-0000-B400-000002000000}" name="Kolumna2" dataDxfId="5645" dataCellStyle="Walutowy"/>
    <tableColumn id="3" xr3:uid="{00000000-0010-0000-B400-000003000000}" name="Kolumna3" dataDxfId="5644" dataCellStyle="Walutowy">
      <calculatedColumnFormula>SUM(Tabela1923455962158[#This Row])</calculatedColumnFormula>
    </tableColumn>
    <tableColumn id="4" xr3:uid="{00000000-0010-0000-B400-000004000000}" name="Kolumna4" dataDxfId="5643" dataCellStyle="Walutowy">
      <calculatedColumnFormula>C236-D236</calculatedColumnFormula>
    </tableColumn>
    <tableColumn id="5" xr3:uid="{00000000-0010-0000-B400-000005000000}" name="Kolumna5" dataDxfId="5642" dataCellStyle="Procentowy">
      <calculatedColumnFormula>IFERROR(D236/C236,"")</calculatedColumnFormula>
    </tableColumn>
    <tableColumn id="6" xr3:uid="{00000000-0010-0000-B400-000006000000}" name="Kolumna6" dataDxfId="5641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52">
      <calculatedColumnFormula>'Wzorzec kategorii'!B204</calculatedColumnFormula>
    </tableColumn>
    <tableColumn id="2" xr3:uid="{00000000-0010-0000-B500-000002000000}" name="Kolumna2" dataDxfId="5651" dataCellStyle="Walutowy"/>
    <tableColumn id="3" xr3:uid="{00000000-0010-0000-B500-000003000000}" name="Kolumna3" dataDxfId="5650" dataCellStyle="Walutowy">
      <calculatedColumnFormula>SUM(Tabela1923455963159[#This Row])</calculatedColumnFormula>
    </tableColumn>
    <tableColumn id="4" xr3:uid="{00000000-0010-0000-B500-000004000000}" name="Kolumna4" dataDxfId="5649" dataCellStyle="Walutowy">
      <calculatedColumnFormula>C248-D248</calculatedColumnFormula>
    </tableColumn>
    <tableColumn id="5" xr3:uid="{00000000-0010-0000-B500-000005000000}" name="Kolumna5" dataDxfId="5648" dataCellStyle="Procentowy">
      <calculatedColumnFormula>IFERROR(D248/C248,"")</calculatedColumnFormula>
    </tableColumn>
    <tableColumn id="6" xr3:uid="{00000000-0010-0000-B500-000006000000}" name="Kolumna6" dataDxfId="5647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53" dataDxfId="5654" headerRowBorderDxfId="8751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85"/>
    <tableColumn id="2" xr3:uid="{00000000-0010-0000-B600-000002000000}" name="2" dataDxfId="5684"/>
    <tableColumn id="3" xr3:uid="{00000000-0010-0000-B600-000003000000}" name="3" dataDxfId="5683"/>
    <tableColumn id="4" xr3:uid="{00000000-0010-0000-B600-000004000000}" name="4" dataDxfId="5682"/>
    <tableColumn id="5" xr3:uid="{00000000-0010-0000-B600-000005000000}" name="5" dataDxfId="5681"/>
    <tableColumn id="6" xr3:uid="{00000000-0010-0000-B600-000006000000}" name="6" dataDxfId="5680"/>
    <tableColumn id="7" xr3:uid="{00000000-0010-0000-B600-000007000000}" name="7" dataDxfId="5679"/>
    <tableColumn id="8" xr3:uid="{00000000-0010-0000-B600-000008000000}" name="8" dataDxfId="5678"/>
    <tableColumn id="9" xr3:uid="{00000000-0010-0000-B600-000009000000}" name="9" dataDxfId="5677"/>
    <tableColumn id="10" xr3:uid="{00000000-0010-0000-B600-00000A000000}" name="10" dataDxfId="5676"/>
    <tableColumn id="11" xr3:uid="{00000000-0010-0000-B600-00000B000000}" name="11" dataDxfId="5675"/>
    <tableColumn id="12" xr3:uid="{00000000-0010-0000-B600-00000C000000}" name="12" dataDxfId="5674"/>
    <tableColumn id="13" xr3:uid="{00000000-0010-0000-B600-00000D000000}" name="13" dataDxfId="5673"/>
    <tableColumn id="14" xr3:uid="{00000000-0010-0000-B600-00000E000000}" name="14" dataDxfId="5672"/>
    <tableColumn id="15" xr3:uid="{00000000-0010-0000-B600-00000F000000}" name="15" dataDxfId="5671"/>
    <tableColumn id="16" xr3:uid="{00000000-0010-0000-B600-000010000000}" name="16" dataDxfId="5670"/>
    <tableColumn id="17" xr3:uid="{00000000-0010-0000-B600-000011000000}" name="17" dataDxfId="5669"/>
    <tableColumn id="18" xr3:uid="{00000000-0010-0000-B600-000012000000}" name="18" dataDxfId="5668"/>
    <tableColumn id="19" xr3:uid="{00000000-0010-0000-B600-000013000000}" name="19" dataDxfId="5667"/>
    <tableColumn id="20" xr3:uid="{00000000-0010-0000-B600-000014000000}" name="20" dataDxfId="5666"/>
    <tableColumn id="21" xr3:uid="{00000000-0010-0000-B600-000015000000}" name="21" dataDxfId="5665"/>
    <tableColumn id="22" xr3:uid="{00000000-0010-0000-B600-000016000000}" name="22" dataDxfId="5664"/>
    <tableColumn id="23" xr3:uid="{00000000-0010-0000-B600-000017000000}" name="23" dataDxfId="5663"/>
    <tableColumn id="24" xr3:uid="{00000000-0010-0000-B600-000018000000}" name="24" dataDxfId="5662"/>
    <tableColumn id="25" xr3:uid="{00000000-0010-0000-B600-000019000000}" name="25" dataDxfId="5661"/>
    <tableColumn id="26" xr3:uid="{00000000-0010-0000-B600-00001A000000}" name="26" dataDxfId="5660"/>
    <tableColumn id="27" xr3:uid="{00000000-0010-0000-B600-00001B000000}" name="27" dataDxfId="5659"/>
    <tableColumn id="28" xr3:uid="{00000000-0010-0000-B600-00001C000000}" name="28" dataDxfId="5658"/>
    <tableColumn id="29" xr3:uid="{00000000-0010-0000-B600-00001D000000}" name="29" dataDxfId="5657"/>
    <tableColumn id="30" xr3:uid="{00000000-0010-0000-B600-00001E000000}" name="30" dataDxfId="5656"/>
    <tableColumn id="31" xr3:uid="{00000000-0010-0000-B600-00001F000000}" name="31" dataDxfId="5655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86" dataDxfId="5687" headerRowBorderDxfId="8750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718"/>
    <tableColumn id="2" xr3:uid="{00000000-0010-0000-B700-000002000000}" name="2" dataDxfId="5717"/>
    <tableColumn id="3" xr3:uid="{00000000-0010-0000-B700-000003000000}" name="3" dataDxfId="5716"/>
    <tableColumn id="4" xr3:uid="{00000000-0010-0000-B700-000004000000}" name="4" dataDxfId="5715"/>
    <tableColumn id="5" xr3:uid="{00000000-0010-0000-B700-000005000000}" name="5" dataDxfId="5714"/>
    <tableColumn id="6" xr3:uid="{00000000-0010-0000-B700-000006000000}" name="6" dataDxfId="5713"/>
    <tableColumn id="7" xr3:uid="{00000000-0010-0000-B700-000007000000}" name="7" dataDxfId="5712"/>
    <tableColumn id="8" xr3:uid="{00000000-0010-0000-B700-000008000000}" name="8" dataDxfId="5711"/>
    <tableColumn id="9" xr3:uid="{00000000-0010-0000-B700-000009000000}" name="9" dataDxfId="5710"/>
    <tableColumn id="10" xr3:uid="{00000000-0010-0000-B700-00000A000000}" name="10" dataDxfId="5709"/>
    <tableColumn id="11" xr3:uid="{00000000-0010-0000-B700-00000B000000}" name="11" dataDxfId="5708"/>
    <tableColumn id="12" xr3:uid="{00000000-0010-0000-B700-00000C000000}" name="12" dataDxfId="5707"/>
    <tableColumn id="13" xr3:uid="{00000000-0010-0000-B700-00000D000000}" name="13" dataDxfId="5706"/>
    <tableColumn id="14" xr3:uid="{00000000-0010-0000-B700-00000E000000}" name="14" dataDxfId="5705"/>
    <tableColumn id="15" xr3:uid="{00000000-0010-0000-B700-00000F000000}" name="15" dataDxfId="5704"/>
    <tableColumn id="16" xr3:uid="{00000000-0010-0000-B700-000010000000}" name="16" dataDxfId="5703"/>
    <tableColumn id="17" xr3:uid="{00000000-0010-0000-B700-000011000000}" name="17" dataDxfId="5702"/>
    <tableColumn id="18" xr3:uid="{00000000-0010-0000-B700-000012000000}" name="18" dataDxfId="5701"/>
    <tableColumn id="19" xr3:uid="{00000000-0010-0000-B700-000013000000}" name="19" dataDxfId="5700"/>
    <tableColumn id="20" xr3:uid="{00000000-0010-0000-B700-000014000000}" name="20" dataDxfId="5699"/>
    <tableColumn id="21" xr3:uid="{00000000-0010-0000-B700-000015000000}" name="21" dataDxfId="5698"/>
    <tableColumn id="22" xr3:uid="{00000000-0010-0000-B700-000016000000}" name="22" dataDxfId="5697"/>
    <tableColumn id="23" xr3:uid="{00000000-0010-0000-B700-000017000000}" name="23" dataDxfId="5696"/>
    <tableColumn id="24" xr3:uid="{00000000-0010-0000-B700-000018000000}" name="24" dataDxfId="5695"/>
    <tableColumn id="25" xr3:uid="{00000000-0010-0000-B700-000019000000}" name="25" dataDxfId="5694"/>
    <tableColumn id="26" xr3:uid="{00000000-0010-0000-B700-00001A000000}" name="26" dataDxfId="5693"/>
    <tableColumn id="27" xr3:uid="{00000000-0010-0000-B700-00001B000000}" name="27" dataDxfId="5692"/>
    <tableColumn id="28" xr3:uid="{00000000-0010-0000-B700-00001C000000}" name="28" dataDxfId="5691"/>
    <tableColumn id="29" xr3:uid="{00000000-0010-0000-B700-00001D000000}" name="29" dataDxfId="5690"/>
    <tableColumn id="30" xr3:uid="{00000000-0010-0000-B700-00001E000000}" name="30" dataDxfId="5689"/>
    <tableColumn id="31" xr3:uid="{00000000-0010-0000-B700-00001F000000}" name="31" dataDxfId="5688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719" dataDxfId="5720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51"/>
    <tableColumn id="2" xr3:uid="{00000000-0010-0000-B800-000002000000}" name="2" dataDxfId="5750"/>
    <tableColumn id="3" xr3:uid="{00000000-0010-0000-B800-000003000000}" name="3" dataDxfId="5749"/>
    <tableColumn id="4" xr3:uid="{00000000-0010-0000-B800-000004000000}" name="4" dataDxfId="5748"/>
    <tableColumn id="5" xr3:uid="{00000000-0010-0000-B800-000005000000}" name="5" dataDxfId="5747"/>
    <tableColumn id="6" xr3:uid="{00000000-0010-0000-B800-000006000000}" name="6" dataDxfId="5746"/>
    <tableColumn id="7" xr3:uid="{00000000-0010-0000-B800-000007000000}" name="7" dataDxfId="5745"/>
    <tableColumn id="8" xr3:uid="{00000000-0010-0000-B800-000008000000}" name="8" dataDxfId="5744"/>
    <tableColumn id="9" xr3:uid="{00000000-0010-0000-B800-000009000000}" name="9" dataDxfId="5743"/>
    <tableColumn id="10" xr3:uid="{00000000-0010-0000-B800-00000A000000}" name="10" dataDxfId="5742"/>
    <tableColumn id="11" xr3:uid="{00000000-0010-0000-B800-00000B000000}" name="11" dataDxfId="5741"/>
    <tableColumn id="12" xr3:uid="{00000000-0010-0000-B800-00000C000000}" name="12" dataDxfId="5740"/>
    <tableColumn id="13" xr3:uid="{00000000-0010-0000-B800-00000D000000}" name="13" dataDxfId="5739"/>
    <tableColumn id="14" xr3:uid="{00000000-0010-0000-B800-00000E000000}" name="14" dataDxfId="5738"/>
    <tableColumn id="15" xr3:uid="{00000000-0010-0000-B800-00000F000000}" name="15" dataDxfId="5737"/>
    <tableColumn id="16" xr3:uid="{00000000-0010-0000-B800-000010000000}" name="16" dataDxfId="5736"/>
    <tableColumn id="17" xr3:uid="{00000000-0010-0000-B800-000011000000}" name="17" dataDxfId="5735"/>
    <tableColumn id="18" xr3:uid="{00000000-0010-0000-B800-000012000000}" name="18" dataDxfId="5734"/>
    <tableColumn id="19" xr3:uid="{00000000-0010-0000-B800-000013000000}" name="19" dataDxfId="5733"/>
    <tableColumn id="20" xr3:uid="{00000000-0010-0000-B800-000014000000}" name="20" dataDxfId="5732"/>
    <tableColumn id="21" xr3:uid="{00000000-0010-0000-B800-000015000000}" name="21" dataDxfId="5731"/>
    <tableColumn id="22" xr3:uid="{00000000-0010-0000-B800-000016000000}" name="22" dataDxfId="5730"/>
    <tableColumn id="23" xr3:uid="{00000000-0010-0000-B800-000017000000}" name="23" dataDxfId="5729"/>
    <tableColumn id="24" xr3:uid="{00000000-0010-0000-B800-000018000000}" name="24" dataDxfId="5728"/>
    <tableColumn id="25" xr3:uid="{00000000-0010-0000-B800-000019000000}" name="25" dataDxfId="5727"/>
    <tableColumn id="26" xr3:uid="{00000000-0010-0000-B800-00001A000000}" name="26" dataDxfId="5726"/>
    <tableColumn id="27" xr3:uid="{00000000-0010-0000-B800-00001B000000}" name="27" dataDxfId="5725"/>
    <tableColumn id="28" xr3:uid="{00000000-0010-0000-B800-00001C000000}" name="28" dataDxfId="5724"/>
    <tableColumn id="29" xr3:uid="{00000000-0010-0000-B800-00001D000000}" name="29" dataDxfId="5723"/>
    <tableColumn id="30" xr3:uid="{00000000-0010-0000-B800-00001E000000}" name="30" dataDxfId="5722"/>
    <tableColumn id="31" xr3:uid="{00000000-0010-0000-B800-00001F000000}" name="31" dataDxfId="5721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8733">
  <tableColumns count="6">
    <tableColumn id="1" xr3:uid="{00000000-0010-0000-B900-000001000000}" name="Kategoria" dataDxfId="4492">
      <calculatedColumnFormula>'Wzorzec kategorii'!B36</calculatedColumnFormula>
    </tableColumn>
    <tableColumn id="2" xr3:uid="{00000000-0010-0000-B900-000002000000}" name="0" headerRowDxfId="8732" dataDxfId="4491" dataCellStyle="Walutowy"/>
    <tableColumn id="3" xr3:uid="{00000000-0010-0000-B900-000003000000}" name="02" headerRowDxfId="8731" dataDxfId="4490" dataCellStyle="Walutowy">
      <calculatedColumnFormula>SUM(Tabela330164[#This Row])</calculatedColumnFormula>
    </tableColumn>
    <tableColumn id="4" xr3:uid="{00000000-0010-0000-B900-000004000000}" name="Kolumna4" dataDxfId="4489" dataCellStyle="Walutowy">
      <calculatedColumnFormula>C80-D80</calculatedColumnFormula>
    </tableColumn>
    <tableColumn id="5" xr3:uid="{00000000-0010-0000-B900-000005000000}" name="Kolumna1" dataDxfId="4488" dataCellStyle="Procentowy">
      <calculatedColumnFormula>IFERROR(D80/C80,"")</calculatedColumnFormula>
    </tableColumn>
    <tableColumn id="6" xr3:uid="{00000000-0010-0000-B900-000006000000}" name="Kolumna2" dataDxfId="4487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98">
      <calculatedColumnFormula>'Wzorzec kategorii'!B60</calculatedColumnFormula>
    </tableColumn>
    <tableColumn id="2" xr3:uid="{00000000-0010-0000-BA00-000002000000}" name="Kolumna2" dataDxfId="4497" dataCellStyle="Walutowy"/>
    <tableColumn id="3" xr3:uid="{00000000-0010-0000-BA00-000003000000}" name="Kolumna3" dataDxfId="4496" dataCellStyle="Walutowy">
      <calculatedColumnFormula>SUM(Tabela1942176[#This Row])</calculatedColumnFormula>
    </tableColumn>
    <tableColumn id="4" xr3:uid="{00000000-0010-0000-BA00-000004000000}" name="Kolumna4" dataDxfId="4495" dataCellStyle="Walutowy">
      <calculatedColumnFormula>C104-D104</calculatedColumnFormula>
    </tableColumn>
    <tableColumn id="5" xr3:uid="{00000000-0010-0000-BA00-000005000000}" name="Kolumna5" dataDxfId="4494" dataCellStyle="Procentowy">
      <calculatedColumnFormula>IFERROR(D104/C104,"")</calculatedColumnFormula>
    </tableColumn>
    <tableColumn id="6" xr3:uid="{00000000-0010-0000-BA00-000006000000}" name="Kolumna6" dataDxfId="4493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8730">
  <tableColumns count="6">
    <tableColumn id="1" xr3:uid="{00000000-0010-0000-BB00-000001000000}" name="Kolumna1" dataDxfId="4504">
      <calculatedColumnFormula>'Wzorzec kategorii'!B15</calculatedColumnFormula>
    </tableColumn>
    <tableColumn id="2" xr3:uid="{00000000-0010-0000-BB00-000002000000}" name="Kolumna2" dataDxfId="4503" dataCellStyle="Walutowy"/>
    <tableColumn id="3" xr3:uid="{00000000-0010-0000-BB00-000003000000}" name="Kolumna3" dataDxfId="4502" dataCellStyle="Walutowy">
      <calculatedColumnFormula>SUM(Tabela33064192[#This Row])</calculatedColumnFormula>
    </tableColumn>
    <tableColumn id="4" xr3:uid="{00000000-0010-0000-BB00-000004000000}" name="Kolumna4" dataDxfId="4501" dataCellStyle="Walutowy">
      <calculatedColumnFormula>Przychody5[[#This Row],[Kolumna3]]-Przychody5[[#This Row],[Kolumna2]]</calculatedColumnFormula>
    </tableColumn>
    <tableColumn id="5" xr3:uid="{00000000-0010-0000-BB00-000005000000}" name="Kolumna5" dataDxfId="4500" dataCellStyle="Procentowy">
      <calculatedColumnFormula>IFERROR(D58/C58,"")</calculatedColumnFormula>
    </tableColumn>
    <tableColumn id="6" xr3:uid="{00000000-0010-0000-BB00-000006000000}" name="Kolumna6" dataDxfId="4499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505" dataDxfId="4506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37"/>
    <tableColumn id="2" xr3:uid="{00000000-0010-0000-BC00-000002000000}" name="2" dataDxfId="4536"/>
    <tableColumn id="3" xr3:uid="{00000000-0010-0000-BC00-000003000000}" name="3" dataDxfId="4535"/>
    <tableColumn id="4" xr3:uid="{00000000-0010-0000-BC00-000004000000}" name="4" dataDxfId="4534"/>
    <tableColumn id="5" xr3:uid="{00000000-0010-0000-BC00-000005000000}" name="5" dataDxfId="4533"/>
    <tableColumn id="6" xr3:uid="{00000000-0010-0000-BC00-000006000000}" name="6" dataDxfId="4532"/>
    <tableColumn id="7" xr3:uid="{00000000-0010-0000-BC00-000007000000}" name="7" dataDxfId="4531"/>
    <tableColumn id="8" xr3:uid="{00000000-0010-0000-BC00-000008000000}" name="8" dataDxfId="4530"/>
    <tableColumn id="9" xr3:uid="{00000000-0010-0000-BC00-000009000000}" name="9" dataDxfId="4529"/>
    <tableColumn id="10" xr3:uid="{00000000-0010-0000-BC00-00000A000000}" name="10" dataDxfId="4528"/>
    <tableColumn id="11" xr3:uid="{00000000-0010-0000-BC00-00000B000000}" name="11" dataDxfId="4527"/>
    <tableColumn id="12" xr3:uid="{00000000-0010-0000-BC00-00000C000000}" name="12" dataDxfId="4526"/>
    <tableColumn id="13" xr3:uid="{00000000-0010-0000-BC00-00000D000000}" name="13" dataDxfId="4525"/>
    <tableColumn id="14" xr3:uid="{00000000-0010-0000-BC00-00000E000000}" name="14" dataDxfId="4524"/>
    <tableColumn id="15" xr3:uid="{00000000-0010-0000-BC00-00000F000000}" name="15" dataDxfId="4523"/>
    <tableColumn id="16" xr3:uid="{00000000-0010-0000-BC00-000010000000}" name="16" dataDxfId="4522"/>
    <tableColumn id="17" xr3:uid="{00000000-0010-0000-BC00-000011000000}" name="17" dataDxfId="4521"/>
    <tableColumn id="18" xr3:uid="{00000000-0010-0000-BC00-000012000000}" name="18" dataDxfId="4520"/>
    <tableColumn id="19" xr3:uid="{00000000-0010-0000-BC00-000013000000}" name="19" dataDxfId="4519"/>
    <tableColumn id="20" xr3:uid="{00000000-0010-0000-BC00-000014000000}" name="20" dataDxfId="4518"/>
    <tableColumn id="21" xr3:uid="{00000000-0010-0000-BC00-000015000000}" name="21" dataDxfId="4517"/>
    <tableColumn id="22" xr3:uid="{00000000-0010-0000-BC00-000016000000}" name="22" dataDxfId="4516"/>
    <tableColumn id="23" xr3:uid="{00000000-0010-0000-BC00-000017000000}" name="23" dataDxfId="4515"/>
    <tableColumn id="24" xr3:uid="{00000000-0010-0000-BC00-000018000000}" name="24" dataDxfId="4514"/>
    <tableColumn id="25" xr3:uid="{00000000-0010-0000-BC00-000019000000}" name="25" dataDxfId="4513"/>
    <tableColumn id="26" xr3:uid="{00000000-0010-0000-BC00-00001A000000}" name="26" dataDxfId="4512"/>
    <tableColumn id="27" xr3:uid="{00000000-0010-0000-BC00-00001B000000}" name="27" dataDxfId="4511"/>
    <tableColumn id="28" xr3:uid="{00000000-0010-0000-BC00-00001C000000}" name="28" dataDxfId="4510"/>
    <tableColumn id="29" xr3:uid="{00000000-0010-0000-BC00-00001D000000}" name="29" dataDxfId="4509"/>
    <tableColumn id="30" xr3:uid="{00000000-0010-0000-BC00-00001E000000}" name="30" dataDxfId="4508"/>
    <tableColumn id="31" xr3:uid="{00000000-0010-0000-BC00-00001F000000}" name="31" dataDxfId="4507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9188" dataDxfId="8199" headerRowBorderDxfId="9187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230"/>
    <tableColumn id="2" xr3:uid="{00000000-0010-0000-1400-000002000000}" name="2" dataDxfId="8229"/>
    <tableColumn id="3" xr3:uid="{00000000-0010-0000-1400-000003000000}" name="3" dataDxfId="8228"/>
    <tableColumn id="4" xr3:uid="{00000000-0010-0000-1400-000004000000}" name="4" dataDxfId="8227"/>
    <tableColumn id="5" xr3:uid="{00000000-0010-0000-1400-000005000000}" name="5" dataDxfId="8226"/>
    <tableColumn id="6" xr3:uid="{00000000-0010-0000-1400-000006000000}" name="6" dataDxfId="8225"/>
    <tableColumn id="7" xr3:uid="{00000000-0010-0000-1400-000007000000}" name="7" dataDxfId="8224"/>
    <tableColumn id="8" xr3:uid="{00000000-0010-0000-1400-000008000000}" name="8" dataDxfId="8223"/>
    <tableColumn id="9" xr3:uid="{00000000-0010-0000-1400-000009000000}" name="9" dataDxfId="8222"/>
    <tableColumn id="10" xr3:uid="{00000000-0010-0000-1400-00000A000000}" name="10" dataDxfId="8221"/>
    <tableColumn id="11" xr3:uid="{00000000-0010-0000-1400-00000B000000}" name="11" dataDxfId="8220"/>
    <tableColumn id="12" xr3:uid="{00000000-0010-0000-1400-00000C000000}" name="12" dataDxfId="8219"/>
    <tableColumn id="13" xr3:uid="{00000000-0010-0000-1400-00000D000000}" name="13" dataDxfId="8218"/>
    <tableColumn id="14" xr3:uid="{00000000-0010-0000-1400-00000E000000}" name="14" dataDxfId="8217"/>
    <tableColumn id="15" xr3:uid="{00000000-0010-0000-1400-00000F000000}" name="15" dataDxfId="8216"/>
    <tableColumn id="16" xr3:uid="{00000000-0010-0000-1400-000010000000}" name="16" dataDxfId="8215"/>
    <tableColumn id="17" xr3:uid="{00000000-0010-0000-1400-000011000000}" name="17" dataDxfId="8214"/>
    <tableColumn id="18" xr3:uid="{00000000-0010-0000-1400-000012000000}" name="18" dataDxfId="8213"/>
    <tableColumn id="19" xr3:uid="{00000000-0010-0000-1400-000013000000}" name="19" dataDxfId="8212"/>
    <tableColumn id="20" xr3:uid="{00000000-0010-0000-1400-000014000000}" name="20" dataDxfId="8211"/>
    <tableColumn id="21" xr3:uid="{00000000-0010-0000-1400-000015000000}" name="21" dataDxfId="8210"/>
    <tableColumn id="22" xr3:uid="{00000000-0010-0000-1400-000016000000}" name="22" dataDxfId="8209"/>
    <tableColumn id="23" xr3:uid="{00000000-0010-0000-1400-000017000000}" name="23" dataDxfId="8208"/>
    <tableColumn id="24" xr3:uid="{00000000-0010-0000-1400-000018000000}" name="24" dataDxfId="8207"/>
    <tableColumn id="25" xr3:uid="{00000000-0010-0000-1400-000019000000}" name="25" dataDxfId="8206"/>
    <tableColumn id="26" xr3:uid="{00000000-0010-0000-1400-00001A000000}" name="26" dataDxfId="8205"/>
    <tableColumn id="27" xr3:uid="{00000000-0010-0000-1400-00001B000000}" name="27" dataDxfId="8204"/>
    <tableColumn id="28" xr3:uid="{00000000-0010-0000-1400-00001C000000}" name="28" dataDxfId="8203"/>
    <tableColumn id="29" xr3:uid="{00000000-0010-0000-1400-00001D000000}" name="29" dataDxfId="8202"/>
    <tableColumn id="30" xr3:uid="{00000000-0010-0000-1400-00001E000000}" name="30" dataDxfId="8201"/>
    <tableColumn id="31" xr3:uid="{00000000-0010-0000-1400-00001F000000}" name="31" dataDxfId="8200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8729">
  <tableColumns count="6">
    <tableColumn id="1" xr3:uid="{00000000-0010-0000-BD00-000001000000}" name="Kolumna1" dataDxfId="4543">
      <calculatedColumnFormula>'Wzorzec kategorii'!B48</calculatedColumnFormula>
    </tableColumn>
    <tableColumn id="2" xr3:uid="{00000000-0010-0000-BD00-000002000000}" name="Kolumna2" headerRowDxfId="8728" dataDxfId="4542" dataCellStyle="Walutowy"/>
    <tableColumn id="3" xr3:uid="{00000000-0010-0000-BD00-000003000000}" name="Kolumna3" headerRowDxfId="8727" dataDxfId="4541" dataCellStyle="Walutowy">
      <calculatedColumnFormula>SUM(Tabela1841175[#This Row])</calculatedColumnFormula>
    </tableColumn>
    <tableColumn id="4" xr3:uid="{00000000-0010-0000-BD00-000004000000}" name="Kolumna4" headerRowDxfId="8726" dataDxfId="4540" dataCellStyle="Walutowy">
      <calculatedColumnFormula>C92-D92</calculatedColumnFormula>
    </tableColumn>
    <tableColumn id="5" xr3:uid="{00000000-0010-0000-BD00-000005000000}" name="Kolumna5" headerRowDxfId="8725" dataDxfId="4539" dataCellStyle="Procentowy">
      <calculatedColumnFormula>IFERROR(D92/C92,"")</calculatedColumnFormula>
    </tableColumn>
    <tableColumn id="6" xr3:uid="{00000000-0010-0000-BD00-000006000000}" name="Kolumna6" headerRowDxfId="8724" dataDxfId="4538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8723" dataDxfId="4549">
      <calculatedColumnFormula>'Wzorzec kategorii'!B72</calculatedColumnFormula>
    </tableColumn>
    <tableColumn id="2" xr3:uid="{00000000-0010-0000-BE00-000002000000}" name="Kolumna2" dataDxfId="4548" dataCellStyle="Walutowy"/>
    <tableColumn id="3" xr3:uid="{00000000-0010-0000-BE00-000003000000}" name="Kolumna3" dataDxfId="4547" dataCellStyle="Walutowy">
      <calculatedColumnFormula>SUM(Tabela192143177[#This Row])</calculatedColumnFormula>
    </tableColumn>
    <tableColumn id="4" xr3:uid="{00000000-0010-0000-BE00-000004000000}" name="Kolumna4" dataDxfId="4546" dataCellStyle="Walutowy">
      <calculatedColumnFormula>C116-D116</calculatedColumnFormula>
    </tableColumn>
    <tableColumn id="5" xr3:uid="{00000000-0010-0000-BE00-000005000000}" name="Kolumna5" dataDxfId="4545" dataCellStyle="Procentowy">
      <calculatedColumnFormula>IFERROR(D116/C116,"")</calculatedColumnFormula>
    </tableColumn>
    <tableColumn id="6" xr3:uid="{00000000-0010-0000-BE00-000006000000}" name="Kolumna6" dataDxfId="4544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8722" dataDxfId="4555">
      <calculatedColumnFormula>'Wzorzec kategorii'!B84</calculatedColumnFormula>
    </tableColumn>
    <tableColumn id="2" xr3:uid="{00000000-0010-0000-BF00-000002000000}" name="Kolumna2" dataDxfId="4554" dataCellStyle="Walutowy"/>
    <tableColumn id="3" xr3:uid="{00000000-0010-0000-BF00-000003000000}" name="Kolumna3" dataDxfId="4553" dataCellStyle="Walutowy">
      <calculatedColumnFormula>SUM(Tabela19212547181[#This Row])</calculatedColumnFormula>
    </tableColumn>
    <tableColumn id="4" xr3:uid="{00000000-0010-0000-BF00-000004000000}" name="Kolumna4" dataDxfId="4552" dataCellStyle="Walutowy">
      <calculatedColumnFormula>C128-D128</calculatedColumnFormula>
    </tableColumn>
    <tableColumn id="5" xr3:uid="{00000000-0010-0000-BF00-000005000000}" name="Kolumna5" dataDxfId="4551" dataCellStyle="Procentowy">
      <calculatedColumnFormula>IFERROR(D128/C128,"")</calculatedColumnFormula>
    </tableColumn>
    <tableColumn id="6" xr3:uid="{00000000-0010-0000-BF00-000006000000}" name="Kolumna6" dataDxfId="4550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8721" dataDxfId="4561">
      <calculatedColumnFormula>'Wzorzec kategorii'!B96</calculatedColumnFormula>
    </tableColumn>
    <tableColumn id="2" xr3:uid="{00000000-0010-0000-C000-000002000000}" name="Kolumna2" dataDxfId="4560" dataCellStyle="Walutowy"/>
    <tableColumn id="3" xr3:uid="{00000000-0010-0000-C000-000003000000}" name="Kolumna3" dataDxfId="4559" dataCellStyle="Walutowy">
      <calculatedColumnFormula>SUM(Tabela19212446180[#This Row])</calculatedColumnFormula>
    </tableColumn>
    <tableColumn id="4" xr3:uid="{00000000-0010-0000-C000-000004000000}" name="Kolumna4" dataDxfId="4558" dataCellStyle="Walutowy">
      <calculatedColumnFormula>C140-D140</calculatedColumnFormula>
    </tableColumn>
    <tableColumn id="5" xr3:uid="{00000000-0010-0000-C000-000005000000}" name="Kolumna5" dataDxfId="4557" dataCellStyle="Procentowy">
      <calculatedColumnFormula>IFERROR(D140/C140,"")</calculatedColumnFormula>
    </tableColumn>
    <tableColumn id="6" xr3:uid="{00000000-0010-0000-C000-000006000000}" name="Kolumna6" dataDxfId="4556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67">
      <calculatedColumnFormula>'Wzorzec kategorii'!B108</calculatedColumnFormula>
    </tableColumn>
    <tableColumn id="2" xr3:uid="{00000000-0010-0000-C100-000002000000}" name="Kolumna2" dataDxfId="4566" dataCellStyle="Walutowy"/>
    <tableColumn id="3" xr3:uid="{00000000-0010-0000-C100-000003000000}" name="Kolumna3" dataDxfId="4565" dataCellStyle="Walutowy">
      <calculatedColumnFormula>SUM(Tabela192244178[#This Row])</calculatedColumnFormula>
    </tableColumn>
    <tableColumn id="4" xr3:uid="{00000000-0010-0000-C100-000004000000}" name="Kolumna4" dataDxfId="4564" dataCellStyle="Walutowy">
      <calculatedColumnFormula>C152-D152</calculatedColumnFormula>
    </tableColumn>
    <tableColumn id="5" xr3:uid="{00000000-0010-0000-C100-000005000000}" name="Kolumna5" dataDxfId="4563" dataCellStyle="Procentowy">
      <calculatedColumnFormula>IFERROR(D152/C152,"")</calculatedColumnFormula>
    </tableColumn>
    <tableColumn id="6" xr3:uid="{00000000-0010-0000-C100-000006000000}" name="Kolumna6" dataDxfId="4562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73">
      <calculatedColumnFormula>'Wzorzec kategorii'!B120</calculatedColumnFormula>
    </tableColumn>
    <tableColumn id="2" xr3:uid="{00000000-0010-0000-C200-000002000000}" name="Kolumna2" dataDxfId="4572" dataCellStyle="Walutowy"/>
    <tableColumn id="3" xr3:uid="{00000000-0010-0000-C200-000003000000}" name="Kolumna3" dataDxfId="4571" dataCellStyle="Walutowy">
      <calculatedColumnFormula>SUM(Tabela2548182[#This Row])</calculatedColumnFormula>
    </tableColumn>
    <tableColumn id="4" xr3:uid="{00000000-0010-0000-C200-000004000000}" name="Kolumna4" dataDxfId="4570" dataCellStyle="Walutowy">
      <calculatedColumnFormula>C164-D164</calculatedColumnFormula>
    </tableColumn>
    <tableColumn id="5" xr3:uid="{00000000-0010-0000-C200-000005000000}" name="Kolumna5" dataDxfId="4569" dataCellStyle="Procentowy">
      <calculatedColumnFormula>IFERROR(D164/C164,"")</calculatedColumnFormula>
    </tableColumn>
    <tableColumn id="6" xr3:uid="{00000000-0010-0000-C200-000006000000}" name="Kolumna6" dataDxfId="4568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79">
      <calculatedColumnFormula>'Wzorzec kategorii'!B132</calculatedColumnFormula>
    </tableColumn>
    <tableColumn id="2" xr3:uid="{00000000-0010-0000-C300-000002000000}" name="Kolumna2" dataDxfId="4578" dataCellStyle="Walutowy"/>
    <tableColumn id="3" xr3:uid="{00000000-0010-0000-C300-000003000000}" name="Kolumna3" dataDxfId="4577" dataCellStyle="Walutowy">
      <calculatedColumnFormula>SUM(Tabela2649183[#This Row])</calculatedColumnFormula>
    </tableColumn>
    <tableColumn id="4" xr3:uid="{00000000-0010-0000-C300-000004000000}" name="Kolumna4" dataDxfId="4576" dataCellStyle="Walutowy">
      <calculatedColumnFormula>C176-D176</calculatedColumnFormula>
    </tableColumn>
    <tableColumn id="5" xr3:uid="{00000000-0010-0000-C300-000005000000}" name="Kolumna5" dataDxfId="4575" dataCellStyle="Procentowy">
      <calculatedColumnFormula>IFERROR(D176/C176,"")</calculatedColumnFormula>
    </tableColumn>
    <tableColumn id="6" xr3:uid="{00000000-0010-0000-C300-000006000000}" name="Kolumna6" dataDxfId="4574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85">
      <calculatedColumnFormula>'Wzorzec kategorii'!B144</calculatedColumnFormula>
    </tableColumn>
    <tableColumn id="2" xr3:uid="{00000000-0010-0000-C400-000002000000}" name="Kolumna2" dataDxfId="4584" dataCellStyle="Walutowy"/>
    <tableColumn id="3" xr3:uid="{00000000-0010-0000-C400-000003000000}" name="Kolumna3" dataDxfId="4583" dataCellStyle="Walutowy">
      <calculatedColumnFormula>SUM(Tabela2750184[#This Row])</calculatedColumnFormula>
    </tableColumn>
    <tableColumn id="4" xr3:uid="{00000000-0010-0000-C400-000004000000}" name="Kolumna4" dataDxfId="4582" dataCellStyle="Walutowy">
      <calculatedColumnFormula>C188-D188</calculatedColumnFormula>
    </tableColumn>
    <tableColumn id="5" xr3:uid="{00000000-0010-0000-C400-000005000000}" name="Kolumna5" dataDxfId="4581" dataCellStyle="Procentowy">
      <calculatedColumnFormula>IFERROR(D188/C188,"")</calculatedColumnFormula>
    </tableColumn>
    <tableColumn id="6" xr3:uid="{00000000-0010-0000-C400-000006000000}" name="Kolumna6" dataDxfId="4580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91">
      <calculatedColumnFormula>'Wzorzec kategorii'!B156</calculatedColumnFormula>
    </tableColumn>
    <tableColumn id="2" xr3:uid="{00000000-0010-0000-C500-000002000000}" name="Kolumna2" dataDxfId="4590" dataCellStyle="Walutowy"/>
    <tableColumn id="3" xr3:uid="{00000000-0010-0000-C500-000003000000}" name="Kolumna3" dataDxfId="4589" dataCellStyle="Walutowy">
      <calculatedColumnFormula>SUM(Tabela2851185[#This Row])</calculatedColumnFormula>
    </tableColumn>
    <tableColumn id="4" xr3:uid="{00000000-0010-0000-C500-000004000000}" name="Kolumna4" dataDxfId="4588" dataCellStyle="Walutowy">
      <calculatedColumnFormula>C200-D200</calculatedColumnFormula>
    </tableColumn>
    <tableColumn id="5" xr3:uid="{00000000-0010-0000-C500-000005000000}" name="Kolumna5" dataDxfId="4587" dataCellStyle="Procentowy">
      <calculatedColumnFormula>IFERROR(D200/C200,"")</calculatedColumnFormula>
    </tableColumn>
    <tableColumn id="6" xr3:uid="{00000000-0010-0000-C500-000006000000}" name="Kolumna6" dataDxfId="4586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97">
      <calculatedColumnFormula>'Wzorzec kategorii'!B168</calculatedColumnFormula>
    </tableColumn>
    <tableColumn id="2" xr3:uid="{00000000-0010-0000-C600-000002000000}" name="Kolumna2" dataDxfId="4596" dataCellStyle="Walutowy"/>
    <tableColumn id="3" xr3:uid="{00000000-0010-0000-C600-000003000000}" name="Kolumna3" dataDxfId="4595" dataCellStyle="Walutowy">
      <calculatedColumnFormula>SUM(Tabela192345179[#This Row])</calculatedColumnFormula>
    </tableColumn>
    <tableColumn id="4" xr3:uid="{00000000-0010-0000-C600-000004000000}" name="Kolumna4" dataDxfId="4594" dataCellStyle="Walutowy">
      <calculatedColumnFormula>C212-D212</calculatedColumnFormula>
    </tableColumn>
    <tableColumn id="5" xr3:uid="{00000000-0010-0000-C600-000005000000}" name="Kolumna5" dataDxfId="4593" dataCellStyle="Procentowy">
      <calculatedColumnFormula>IFERROR(D212/C212,"")</calculatedColumnFormula>
    </tableColumn>
    <tableColumn id="6" xr3:uid="{00000000-0010-0000-C600-000006000000}" name="Kolumna6" dataDxfId="4592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9186" dataDxfId="8103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134"/>
    <tableColumn id="2" xr3:uid="{00000000-0010-0000-1500-000002000000}" name="2" dataDxfId="8133"/>
    <tableColumn id="3" xr3:uid="{00000000-0010-0000-1500-000003000000}" name="3" dataDxfId="8132"/>
    <tableColumn id="4" xr3:uid="{00000000-0010-0000-1500-000004000000}" name="4" dataDxfId="8131"/>
    <tableColumn id="5" xr3:uid="{00000000-0010-0000-1500-000005000000}" name="5" dataDxfId="8130"/>
    <tableColumn id="6" xr3:uid="{00000000-0010-0000-1500-000006000000}" name="6" dataDxfId="8129"/>
    <tableColumn id="7" xr3:uid="{00000000-0010-0000-1500-000007000000}" name="7" dataDxfId="8128"/>
    <tableColumn id="8" xr3:uid="{00000000-0010-0000-1500-000008000000}" name="8" dataDxfId="8127"/>
    <tableColumn id="9" xr3:uid="{00000000-0010-0000-1500-000009000000}" name="9" dataDxfId="8126"/>
    <tableColumn id="10" xr3:uid="{00000000-0010-0000-1500-00000A000000}" name="10" dataDxfId="8125"/>
    <tableColumn id="11" xr3:uid="{00000000-0010-0000-1500-00000B000000}" name="11" dataDxfId="8124"/>
    <tableColumn id="12" xr3:uid="{00000000-0010-0000-1500-00000C000000}" name="12" dataDxfId="8123"/>
    <tableColumn id="13" xr3:uid="{00000000-0010-0000-1500-00000D000000}" name="13" dataDxfId="8122"/>
    <tableColumn id="14" xr3:uid="{00000000-0010-0000-1500-00000E000000}" name="14" dataDxfId="8121"/>
    <tableColumn id="15" xr3:uid="{00000000-0010-0000-1500-00000F000000}" name="15" dataDxfId="8120"/>
    <tableColumn id="16" xr3:uid="{00000000-0010-0000-1500-000010000000}" name="16" dataDxfId="8119"/>
    <tableColumn id="17" xr3:uid="{00000000-0010-0000-1500-000011000000}" name="17" dataDxfId="8118"/>
    <tableColumn id="18" xr3:uid="{00000000-0010-0000-1500-000012000000}" name="18" dataDxfId="8117"/>
    <tableColumn id="19" xr3:uid="{00000000-0010-0000-1500-000013000000}" name="19" dataDxfId="8116"/>
    <tableColumn id="20" xr3:uid="{00000000-0010-0000-1500-000014000000}" name="20" dataDxfId="8115"/>
    <tableColumn id="21" xr3:uid="{00000000-0010-0000-1500-000015000000}" name="21" dataDxfId="8114"/>
    <tableColumn id="22" xr3:uid="{00000000-0010-0000-1500-000016000000}" name="22" dataDxfId="8113"/>
    <tableColumn id="23" xr3:uid="{00000000-0010-0000-1500-000017000000}" name="23" dataDxfId="8112"/>
    <tableColumn id="24" xr3:uid="{00000000-0010-0000-1500-000018000000}" name="24" dataDxfId="8111"/>
    <tableColumn id="25" xr3:uid="{00000000-0010-0000-1500-000019000000}" name="25" dataDxfId="8110"/>
    <tableColumn id="26" xr3:uid="{00000000-0010-0000-1500-00001A000000}" name="26" dataDxfId="8109"/>
    <tableColumn id="27" xr3:uid="{00000000-0010-0000-1500-00001B000000}" name="27" dataDxfId="8108"/>
    <tableColumn id="28" xr3:uid="{00000000-0010-0000-1500-00001C000000}" name="28" dataDxfId="8107"/>
    <tableColumn id="29" xr3:uid="{00000000-0010-0000-1500-00001D000000}" name="29" dataDxfId="8106"/>
    <tableColumn id="30" xr3:uid="{00000000-0010-0000-1500-00001E000000}" name="30" dataDxfId="8105"/>
    <tableColumn id="31" xr3:uid="{00000000-0010-0000-1500-00001F000000}" name="31" dataDxfId="8104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98" dataDxfId="4599" headerRowBorderDxfId="8720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30"/>
    <tableColumn id="2" xr3:uid="{00000000-0010-0000-C700-000002000000}" name="2" dataDxfId="4629"/>
    <tableColumn id="3" xr3:uid="{00000000-0010-0000-C700-000003000000}" name="3" dataDxfId="4628"/>
    <tableColumn id="4" xr3:uid="{00000000-0010-0000-C700-000004000000}" name="4" dataDxfId="4627"/>
    <tableColumn id="5" xr3:uid="{00000000-0010-0000-C700-000005000000}" name="5" dataDxfId="4626"/>
    <tableColumn id="6" xr3:uid="{00000000-0010-0000-C700-000006000000}" name="6" dataDxfId="4625"/>
    <tableColumn id="7" xr3:uid="{00000000-0010-0000-C700-000007000000}" name="7" dataDxfId="4624"/>
    <tableColumn id="8" xr3:uid="{00000000-0010-0000-C700-000008000000}" name="8" dataDxfId="4623"/>
    <tableColumn id="9" xr3:uid="{00000000-0010-0000-C700-000009000000}" name="9" dataDxfId="4622"/>
    <tableColumn id="10" xr3:uid="{00000000-0010-0000-C700-00000A000000}" name="10" dataDxfId="4621"/>
    <tableColumn id="11" xr3:uid="{00000000-0010-0000-C700-00000B000000}" name="11" dataDxfId="4620"/>
    <tableColumn id="12" xr3:uid="{00000000-0010-0000-C700-00000C000000}" name="12" dataDxfId="4619"/>
    <tableColumn id="13" xr3:uid="{00000000-0010-0000-C700-00000D000000}" name="13" dataDxfId="4618"/>
    <tableColumn id="14" xr3:uid="{00000000-0010-0000-C700-00000E000000}" name="14" dataDxfId="4617"/>
    <tableColumn id="15" xr3:uid="{00000000-0010-0000-C700-00000F000000}" name="15" dataDxfId="4616"/>
    <tableColumn id="16" xr3:uid="{00000000-0010-0000-C700-000010000000}" name="16" dataDxfId="4615"/>
    <tableColumn id="17" xr3:uid="{00000000-0010-0000-C700-000011000000}" name="17" dataDxfId="4614"/>
    <tableColumn id="18" xr3:uid="{00000000-0010-0000-C700-000012000000}" name="18" dataDxfId="4613"/>
    <tableColumn id="19" xr3:uid="{00000000-0010-0000-C700-000013000000}" name="19" dataDxfId="4612"/>
    <tableColumn id="20" xr3:uid="{00000000-0010-0000-C700-000014000000}" name="20" dataDxfId="4611"/>
    <tableColumn id="21" xr3:uid="{00000000-0010-0000-C700-000015000000}" name="21" dataDxfId="4610"/>
    <tableColumn id="22" xr3:uid="{00000000-0010-0000-C700-000016000000}" name="22" dataDxfId="4609"/>
    <tableColumn id="23" xr3:uid="{00000000-0010-0000-C700-000017000000}" name="23" dataDxfId="4608"/>
    <tableColumn id="24" xr3:uid="{00000000-0010-0000-C700-000018000000}" name="24" dataDxfId="4607"/>
    <tableColumn id="25" xr3:uid="{00000000-0010-0000-C700-000019000000}" name="25" dataDxfId="4606"/>
    <tableColumn id="26" xr3:uid="{00000000-0010-0000-C700-00001A000000}" name="26" dataDxfId="4605"/>
    <tableColumn id="27" xr3:uid="{00000000-0010-0000-C700-00001B000000}" name="27" dataDxfId="4604"/>
    <tableColumn id="28" xr3:uid="{00000000-0010-0000-C700-00001C000000}" name="28" dataDxfId="4603"/>
    <tableColumn id="29" xr3:uid="{00000000-0010-0000-C700-00001D000000}" name="29" dataDxfId="4602"/>
    <tableColumn id="30" xr3:uid="{00000000-0010-0000-C700-00001E000000}" name="30" dataDxfId="4601"/>
    <tableColumn id="31" xr3:uid="{00000000-0010-0000-C700-00001F000000}" name="31" dataDxfId="460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31" dataDxfId="4632" headerRowBorderDxfId="8719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63"/>
    <tableColumn id="2" xr3:uid="{00000000-0010-0000-C800-000002000000}" name="2" dataDxfId="4662"/>
    <tableColumn id="3" xr3:uid="{00000000-0010-0000-C800-000003000000}" name="3" dataDxfId="4661"/>
    <tableColumn id="4" xr3:uid="{00000000-0010-0000-C800-000004000000}" name="4" dataDxfId="4660"/>
    <tableColumn id="5" xr3:uid="{00000000-0010-0000-C800-000005000000}" name="5" dataDxfId="4659"/>
    <tableColumn id="6" xr3:uid="{00000000-0010-0000-C800-000006000000}" name="6" dataDxfId="4658"/>
    <tableColumn id="7" xr3:uid="{00000000-0010-0000-C800-000007000000}" name="7" dataDxfId="4657"/>
    <tableColumn id="8" xr3:uid="{00000000-0010-0000-C800-000008000000}" name="8" dataDxfId="4656"/>
    <tableColumn id="9" xr3:uid="{00000000-0010-0000-C800-000009000000}" name="9" dataDxfId="4655"/>
    <tableColumn id="10" xr3:uid="{00000000-0010-0000-C800-00000A000000}" name="10" dataDxfId="4654"/>
    <tableColumn id="11" xr3:uid="{00000000-0010-0000-C800-00000B000000}" name="11" dataDxfId="4653"/>
    <tableColumn id="12" xr3:uid="{00000000-0010-0000-C800-00000C000000}" name="12" dataDxfId="4652"/>
    <tableColumn id="13" xr3:uid="{00000000-0010-0000-C800-00000D000000}" name="13" dataDxfId="4651"/>
    <tableColumn id="14" xr3:uid="{00000000-0010-0000-C800-00000E000000}" name="14" dataDxfId="4650"/>
    <tableColumn id="15" xr3:uid="{00000000-0010-0000-C800-00000F000000}" name="15" dataDxfId="4649"/>
    <tableColumn id="16" xr3:uid="{00000000-0010-0000-C800-000010000000}" name="16" dataDxfId="4648"/>
    <tableColumn id="17" xr3:uid="{00000000-0010-0000-C800-000011000000}" name="17" dataDxfId="4647"/>
    <tableColumn id="18" xr3:uid="{00000000-0010-0000-C800-000012000000}" name="18" dataDxfId="4646"/>
    <tableColumn id="19" xr3:uid="{00000000-0010-0000-C800-000013000000}" name="19" dataDxfId="4645"/>
    <tableColumn id="20" xr3:uid="{00000000-0010-0000-C800-000014000000}" name="20" dataDxfId="4644"/>
    <tableColumn id="21" xr3:uid="{00000000-0010-0000-C800-000015000000}" name="21" dataDxfId="4643"/>
    <tableColumn id="22" xr3:uid="{00000000-0010-0000-C800-000016000000}" name="22" dataDxfId="4642"/>
    <tableColumn id="23" xr3:uid="{00000000-0010-0000-C800-000017000000}" name="23" dataDxfId="4641"/>
    <tableColumn id="24" xr3:uid="{00000000-0010-0000-C800-000018000000}" name="24" dataDxfId="4640"/>
    <tableColumn id="25" xr3:uid="{00000000-0010-0000-C800-000019000000}" name="25" dataDxfId="4639"/>
    <tableColumn id="26" xr3:uid="{00000000-0010-0000-C800-00001A000000}" name="26" dataDxfId="4638"/>
    <tableColumn id="27" xr3:uid="{00000000-0010-0000-C800-00001B000000}" name="27" dataDxfId="4637"/>
    <tableColumn id="28" xr3:uid="{00000000-0010-0000-C800-00001C000000}" name="28" dataDxfId="4636"/>
    <tableColumn id="29" xr3:uid="{00000000-0010-0000-C800-00001D000000}" name="29" dataDxfId="4635"/>
    <tableColumn id="30" xr3:uid="{00000000-0010-0000-C800-00001E000000}" name="30" dataDxfId="4634"/>
    <tableColumn id="31" xr3:uid="{00000000-0010-0000-C800-00001F000000}" name="31" dataDxfId="4633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64" dataDxfId="4665" headerRowBorderDxfId="8718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96"/>
    <tableColumn id="2" xr3:uid="{00000000-0010-0000-C900-000002000000}" name="2" dataDxfId="4695"/>
    <tableColumn id="3" xr3:uid="{00000000-0010-0000-C900-000003000000}" name="3" dataDxfId="4694"/>
    <tableColumn id="4" xr3:uid="{00000000-0010-0000-C900-000004000000}" name="4" dataDxfId="4693"/>
    <tableColumn id="5" xr3:uid="{00000000-0010-0000-C900-000005000000}" name="5" dataDxfId="4692"/>
    <tableColumn id="6" xr3:uid="{00000000-0010-0000-C900-000006000000}" name="6" dataDxfId="4691"/>
    <tableColumn id="7" xr3:uid="{00000000-0010-0000-C900-000007000000}" name="7" dataDxfId="4690"/>
    <tableColumn id="8" xr3:uid="{00000000-0010-0000-C900-000008000000}" name="8" dataDxfId="4689"/>
    <tableColumn id="9" xr3:uid="{00000000-0010-0000-C900-000009000000}" name="9" dataDxfId="4688"/>
    <tableColumn id="10" xr3:uid="{00000000-0010-0000-C900-00000A000000}" name="10" dataDxfId="4687"/>
    <tableColumn id="11" xr3:uid="{00000000-0010-0000-C900-00000B000000}" name="11" dataDxfId="4686"/>
    <tableColumn id="12" xr3:uid="{00000000-0010-0000-C900-00000C000000}" name="12" dataDxfId="4685"/>
    <tableColumn id="13" xr3:uid="{00000000-0010-0000-C900-00000D000000}" name="13" dataDxfId="4684"/>
    <tableColumn id="14" xr3:uid="{00000000-0010-0000-C900-00000E000000}" name="14" dataDxfId="4683"/>
    <tableColumn id="15" xr3:uid="{00000000-0010-0000-C900-00000F000000}" name="15" dataDxfId="4682"/>
    <tableColumn id="16" xr3:uid="{00000000-0010-0000-C900-000010000000}" name="16" dataDxfId="4681"/>
    <tableColumn id="17" xr3:uid="{00000000-0010-0000-C900-000011000000}" name="17" dataDxfId="4680"/>
    <tableColumn id="18" xr3:uid="{00000000-0010-0000-C900-000012000000}" name="18" dataDxfId="4679"/>
    <tableColumn id="19" xr3:uid="{00000000-0010-0000-C900-000013000000}" name="19" dataDxfId="4678"/>
    <tableColumn id="20" xr3:uid="{00000000-0010-0000-C900-000014000000}" name="20" dataDxfId="4677"/>
    <tableColumn id="21" xr3:uid="{00000000-0010-0000-C900-000015000000}" name="21" dataDxfId="4676"/>
    <tableColumn id="22" xr3:uid="{00000000-0010-0000-C900-000016000000}" name="22" dataDxfId="4675"/>
    <tableColumn id="23" xr3:uid="{00000000-0010-0000-C900-000017000000}" name="23" dataDxfId="4674"/>
    <tableColumn id="24" xr3:uid="{00000000-0010-0000-C900-000018000000}" name="24" dataDxfId="4673"/>
    <tableColumn id="25" xr3:uid="{00000000-0010-0000-C900-000019000000}" name="25" dataDxfId="4672"/>
    <tableColumn id="26" xr3:uid="{00000000-0010-0000-C900-00001A000000}" name="26" dataDxfId="4671"/>
    <tableColumn id="27" xr3:uid="{00000000-0010-0000-C900-00001B000000}" name="27" dataDxfId="4670"/>
    <tableColumn id="28" xr3:uid="{00000000-0010-0000-C900-00001C000000}" name="28" dataDxfId="4669"/>
    <tableColumn id="29" xr3:uid="{00000000-0010-0000-C900-00001D000000}" name="29" dataDxfId="4668"/>
    <tableColumn id="30" xr3:uid="{00000000-0010-0000-C900-00001E000000}" name="30" dataDxfId="4667"/>
    <tableColumn id="31" xr3:uid="{00000000-0010-0000-C900-00001F000000}" name="31" dataDxfId="4666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97" dataDxfId="4698" headerRowBorderDxfId="8717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29"/>
    <tableColumn id="2" xr3:uid="{00000000-0010-0000-CA00-000002000000}" name="2" dataDxfId="4728"/>
    <tableColumn id="3" xr3:uid="{00000000-0010-0000-CA00-000003000000}" name="3" dataDxfId="4727"/>
    <tableColumn id="4" xr3:uid="{00000000-0010-0000-CA00-000004000000}" name="4" dataDxfId="4726"/>
    <tableColumn id="5" xr3:uid="{00000000-0010-0000-CA00-000005000000}" name="5" dataDxfId="4725"/>
    <tableColumn id="6" xr3:uid="{00000000-0010-0000-CA00-000006000000}" name="6" dataDxfId="4724"/>
    <tableColumn id="7" xr3:uid="{00000000-0010-0000-CA00-000007000000}" name="7" dataDxfId="4723"/>
    <tableColumn id="8" xr3:uid="{00000000-0010-0000-CA00-000008000000}" name="8" dataDxfId="4722"/>
    <tableColumn id="9" xr3:uid="{00000000-0010-0000-CA00-000009000000}" name="9" dataDxfId="4721"/>
    <tableColumn id="10" xr3:uid="{00000000-0010-0000-CA00-00000A000000}" name="10" dataDxfId="4720"/>
    <tableColumn id="11" xr3:uid="{00000000-0010-0000-CA00-00000B000000}" name="11" dataDxfId="4719"/>
    <tableColumn id="12" xr3:uid="{00000000-0010-0000-CA00-00000C000000}" name="12" dataDxfId="4718"/>
    <tableColumn id="13" xr3:uid="{00000000-0010-0000-CA00-00000D000000}" name="13" dataDxfId="4717"/>
    <tableColumn id="14" xr3:uid="{00000000-0010-0000-CA00-00000E000000}" name="14" dataDxfId="4716"/>
    <tableColumn id="15" xr3:uid="{00000000-0010-0000-CA00-00000F000000}" name="15" dataDxfId="4715"/>
    <tableColumn id="16" xr3:uid="{00000000-0010-0000-CA00-000010000000}" name="16" dataDxfId="4714"/>
    <tableColumn id="17" xr3:uid="{00000000-0010-0000-CA00-000011000000}" name="17" dataDxfId="4713"/>
    <tableColumn id="18" xr3:uid="{00000000-0010-0000-CA00-000012000000}" name="18" dataDxfId="4712"/>
    <tableColumn id="19" xr3:uid="{00000000-0010-0000-CA00-000013000000}" name="19" dataDxfId="4711"/>
    <tableColumn id="20" xr3:uid="{00000000-0010-0000-CA00-000014000000}" name="20" dataDxfId="4710"/>
    <tableColumn id="21" xr3:uid="{00000000-0010-0000-CA00-000015000000}" name="21" dataDxfId="4709"/>
    <tableColumn id="22" xr3:uid="{00000000-0010-0000-CA00-000016000000}" name="22" dataDxfId="4708"/>
    <tableColumn id="23" xr3:uid="{00000000-0010-0000-CA00-000017000000}" name="23" dataDxfId="4707"/>
    <tableColumn id="24" xr3:uid="{00000000-0010-0000-CA00-000018000000}" name="24" dataDxfId="4706"/>
    <tableColumn id="25" xr3:uid="{00000000-0010-0000-CA00-000019000000}" name="25" dataDxfId="4705"/>
    <tableColumn id="26" xr3:uid="{00000000-0010-0000-CA00-00001A000000}" name="26" dataDxfId="4704"/>
    <tableColumn id="27" xr3:uid="{00000000-0010-0000-CA00-00001B000000}" name="27" dataDxfId="4703"/>
    <tableColumn id="28" xr3:uid="{00000000-0010-0000-CA00-00001C000000}" name="28" dataDxfId="4702"/>
    <tableColumn id="29" xr3:uid="{00000000-0010-0000-CA00-00001D000000}" name="29" dataDxfId="4701"/>
    <tableColumn id="30" xr3:uid="{00000000-0010-0000-CA00-00001E000000}" name="30" dataDxfId="4700"/>
    <tableColumn id="31" xr3:uid="{00000000-0010-0000-CA00-00001F000000}" name="31" dataDxfId="4699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30" dataDxfId="4731" headerRowBorderDxfId="8716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62"/>
    <tableColumn id="2" xr3:uid="{00000000-0010-0000-CB00-000002000000}" name="2" dataDxfId="4761"/>
    <tableColumn id="3" xr3:uid="{00000000-0010-0000-CB00-000003000000}" name="3" dataDxfId="4760"/>
    <tableColumn id="4" xr3:uid="{00000000-0010-0000-CB00-000004000000}" name="4" dataDxfId="4759"/>
    <tableColumn id="5" xr3:uid="{00000000-0010-0000-CB00-000005000000}" name="5" dataDxfId="4758"/>
    <tableColumn id="6" xr3:uid="{00000000-0010-0000-CB00-000006000000}" name="6" dataDxfId="4757"/>
    <tableColumn id="7" xr3:uid="{00000000-0010-0000-CB00-000007000000}" name="7" dataDxfId="4756"/>
    <tableColumn id="8" xr3:uid="{00000000-0010-0000-CB00-000008000000}" name="8" dataDxfId="4755"/>
    <tableColumn id="9" xr3:uid="{00000000-0010-0000-CB00-000009000000}" name="9" dataDxfId="4754"/>
    <tableColumn id="10" xr3:uid="{00000000-0010-0000-CB00-00000A000000}" name="10" dataDxfId="4753"/>
    <tableColumn id="11" xr3:uid="{00000000-0010-0000-CB00-00000B000000}" name="11" dataDxfId="4752"/>
    <tableColumn id="12" xr3:uid="{00000000-0010-0000-CB00-00000C000000}" name="12" dataDxfId="4751"/>
    <tableColumn id="13" xr3:uid="{00000000-0010-0000-CB00-00000D000000}" name="13" dataDxfId="4750"/>
    <tableColumn id="14" xr3:uid="{00000000-0010-0000-CB00-00000E000000}" name="14" dataDxfId="4749"/>
    <tableColumn id="15" xr3:uid="{00000000-0010-0000-CB00-00000F000000}" name="15" dataDxfId="4748"/>
    <tableColumn id="16" xr3:uid="{00000000-0010-0000-CB00-000010000000}" name="16" dataDxfId="4747"/>
    <tableColumn id="17" xr3:uid="{00000000-0010-0000-CB00-000011000000}" name="17" dataDxfId="4746"/>
    <tableColumn id="18" xr3:uid="{00000000-0010-0000-CB00-000012000000}" name="18" dataDxfId="4745"/>
    <tableColumn id="19" xr3:uid="{00000000-0010-0000-CB00-000013000000}" name="19" dataDxfId="4744"/>
    <tableColumn id="20" xr3:uid="{00000000-0010-0000-CB00-000014000000}" name="20" dataDxfId="4743"/>
    <tableColumn id="21" xr3:uid="{00000000-0010-0000-CB00-000015000000}" name="21" dataDxfId="4742"/>
    <tableColumn id="22" xr3:uid="{00000000-0010-0000-CB00-000016000000}" name="22" dataDxfId="4741"/>
    <tableColumn id="23" xr3:uid="{00000000-0010-0000-CB00-000017000000}" name="23" dataDxfId="4740"/>
    <tableColumn id="24" xr3:uid="{00000000-0010-0000-CB00-000018000000}" name="24" dataDxfId="4739"/>
    <tableColumn id="25" xr3:uid="{00000000-0010-0000-CB00-000019000000}" name="25" dataDxfId="4738"/>
    <tableColumn id="26" xr3:uid="{00000000-0010-0000-CB00-00001A000000}" name="26" dataDxfId="4737"/>
    <tableColumn id="27" xr3:uid="{00000000-0010-0000-CB00-00001B000000}" name="27" dataDxfId="4736"/>
    <tableColumn id="28" xr3:uid="{00000000-0010-0000-CB00-00001C000000}" name="28" dataDxfId="4735"/>
    <tableColumn id="29" xr3:uid="{00000000-0010-0000-CB00-00001D000000}" name="29" dataDxfId="4734"/>
    <tableColumn id="30" xr3:uid="{00000000-0010-0000-CB00-00001E000000}" name="30" dataDxfId="4733"/>
    <tableColumn id="31" xr3:uid="{00000000-0010-0000-CB00-00001F000000}" name="31" dataDxfId="4732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63" dataDxfId="4764" headerRowBorderDxfId="8715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95"/>
    <tableColumn id="2" xr3:uid="{00000000-0010-0000-CC00-000002000000}" name="2" dataDxfId="4794"/>
    <tableColumn id="3" xr3:uid="{00000000-0010-0000-CC00-000003000000}" name="3" dataDxfId="4793"/>
    <tableColumn id="4" xr3:uid="{00000000-0010-0000-CC00-000004000000}" name="4" dataDxfId="4792"/>
    <tableColumn id="5" xr3:uid="{00000000-0010-0000-CC00-000005000000}" name="5" dataDxfId="4791"/>
    <tableColumn id="6" xr3:uid="{00000000-0010-0000-CC00-000006000000}" name="6" dataDxfId="4790"/>
    <tableColumn id="7" xr3:uid="{00000000-0010-0000-CC00-000007000000}" name="7" dataDxfId="4789"/>
    <tableColumn id="8" xr3:uid="{00000000-0010-0000-CC00-000008000000}" name="8" dataDxfId="4788"/>
    <tableColumn id="9" xr3:uid="{00000000-0010-0000-CC00-000009000000}" name="9" dataDxfId="4787"/>
    <tableColumn id="10" xr3:uid="{00000000-0010-0000-CC00-00000A000000}" name="10" dataDxfId="4786"/>
    <tableColumn id="11" xr3:uid="{00000000-0010-0000-CC00-00000B000000}" name="11" dataDxfId="4785"/>
    <tableColumn id="12" xr3:uid="{00000000-0010-0000-CC00-00000C000000}" name="12" dataDxfId="4784"/>
    <tableColumn id="13" xr3:uid="{00000000-0010-0000-CC00-00000D000000}" name="13" dataDxfId="4783"/>
    <tableColumn id="14" xr3:uid="{00000000-0010-0000-CC00-00000E000000}" name="14" dataDxfId="4782"/>
    <tableColumn id="15" xr3:uid="{00000000-0010-0000-CC00-00000F000000}" name="15" dataDxfId="4781"/>
    <tableColumn id="16" xr3:uid="{00000000-0010-0000-CC00-000010000000}" name="16" dataDxfId="4780"/>
    <tableColumn id="17" xr3:uid="{00000000-0010-0000-CC00-000011000000}" name="17" dataDxfId="4779"/>
    <tableColumn id="18" xr3:uid="{00000000-0010-0000-CC00-000012000000}" name="18" dataDxfId="4778"/>
    <tableColumn id="19" xr3:uid="{00000000-0010-0000-CC00-000013000000}" name="19" dataDxfId="4777"/>
    <tableColumn id="20" xr3:uid="{00000000-0010-0000-CC00-000014000000}" name="20" dataDxfId="4776"/>
    <tableColumn id="21" xr3:uid="{00000000-0010-0000-CC00-000015000000}" name="21" dataDxfId="4775"/>
    <tableColumn id="22" xr3:uid="{00000000-0010-0000-CC00-000016000000}" name="22" dataDxfId="4774"/>
    <tableColumn id="23" xr3:uid="{00000000-0010-0000-CC00-000017000000}" name="23" dataDxfId="4773"/>
    <tableColumn id="24" xr3:uid="{00000000-0010-0000-CC00-000018000000}" name="24" dataDxfId="4772"/>
    <tableColumn id="25" xr3:uid="{00000000-0010-0000-CC00-000019000000}" name="25" dataDxfId="4771"/>
    <tableColumn id="26" xr3:uid="{00000000-0010-0000-CC00-00001A000000}" name="26" dataDxfId="4770"/>
    <tableColumn id="27" xr3:uid="{00000000-0010-0000-CC00-00001B000000}" name="27" dataDxfId="4769"/>
    <tableColumn id="28" xr3:uid="{00000000-0010-0000-CC00-00001C000000}" name="28" dataDxfId="4768"/>
    <tableColumn id="29" xr3:uid="{00000000-0010-0000-CC00-00001D000000}" name="29" dataDxfId="4767"/>
    <tableColumn id="30" xr3:uid="{00000000-0010-0000-CC00-00001E000000}" name="30" dataDxfId="4766"/>
    <tableColumn id="31" xr3:uid="{00000000-0010-0000-CC00-00001F000000}" name="31" dataDxfId="4765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96" dataDxfId="4797" headerRowBorderDxfId="8714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28"/>
    <tableColumn id="2" xr3:uid="{00000000-0010-0000-CD00-000002000000}" name="2" dataDxfId="4827"/>
    <tableColumn id="3" xr3:uid="{00000000-0010-0000-CD00-000003000000}" name="3" dataDxfId="4826"/>
    <tableColumn id="4" xr3:uid="{00000000-0010-0000-CD00-000004000000}" name="4" dataDxfId="4825"/>
    <tableColumn id="5" xr3:uid="{00000000-0010-0000-CD00-000005000000}" name="5" dataDxfId="4824"/>
    <tableColumn id="6" xr3:uid="{00000000-0010-0000-CD00-000006000000}" name="6" dataDxfId="4823"/>
    <tableColumn id="7" xr3:uid="{00000000-0010-0000-CD00-000007000000}" name="7" dataDxfId="4822"/>
    <tableColumn id="8" xr3:uid="{00000000-0010-0000-CD00-000008000000}" name="8" dataDxfId="4821"/>
    <tableColumn id="9" xr3:uid="{00000000-0010-0000-CD00-000009000000}" name="9" dataDxfId="4820"/>
    <tableColumn id="10" xr3:uid="{00000000-0010-0000-CD00-00000A000000}" name="10" dataDxfId="4819"/>
    <tableColumn id="11" xr3:uid="{00000000-0010-0000-CD00-00000B000000}" name="11" dataDxfId="4818"/>
    <tableColumn id="12" xr3:uid="{00000000-0010-0000-CD00-00000C000000}" name="12" dataDxfId="4817"/>
    <tableColumn id="13" xr3:uid="{00000000-0010-0000-CD00-00000D000000}" name="13" dataDxfId="4816"/>
    <tableColumn id="14" xr3:uid="{00000000-0010-0000-CD00-00000E000000}" name="14" dataDxfId="4815"/>
    <tableColumn id="15" xr3:uid="{00000000-0010-0000-CD00-00000F000000}" name="15" dataDxfId="4814"/>
    <tableColumn id="16" xr3:uid="{00000000-0010-0000-CD00-000010000000}" name="16" dataDxfId="4813"/>
    <tableColumn id="17" xr3:uid="{00000000-0010-0000-CD00-000011000000}" name="17" dataDxfId="4812"/>
    <tableColumn id="18" xr3:uid="{00000000-0010-0000-CD00-000012000000}" name="18" dataDxfId="4811"/>
    <tableColumn id="19" xr3:uid="{00000000-0010-0000-CD00-000013000000}" name="19" dataDxfId="4810"/>
    <tableColumn id="20" xr3:uid="{00000000-0010-0000-CD00-000014000000}" name="20" dataDxfId="4809"/>
    <tableColumn id="21" xr3:uid="{00000000-0010-0000-CD00-000015000000}" name="21" dataDxfId="4808"/>
    <tableColumn id="22" xr3:uid="{00000000-0010-0000-CD00-000016000000}" name="22" dataDxfId="4807"/>
    <tableColumn id="23" xr3:uid="{00000000-0010-0000-CD00-000017000000}" name="23" dataDxfId="4806"/>
    <tableColumn id="24" xr3:uid="{00000000-0010-0000-CD00-000018000000}" name="24" dataDxfId="4805"/>
    <tableColumn id="25" xr3:uid="{00000000-0010-0000-CD00-000019000000}" name="25" dataDxfId="4804"/>
    <tableColumn id="26" xr3:uid="{00000000-0010-0000-CD00-00001A000000}" name="26" dataDxfId="4803"/>
    <tableColumn id="27" xr3:uid="{00000000-0010-0000-CD00-00001B000000}" name="27" dataDxfId="4802"/>
    <tableColumn id="28" xr3:uid="{00000000-0010-0000-CD00-00001C000000}" name="28" dataDxfId="4801"/>
    <tableColumn id="29" xr3:uid="{00000000-0010-0000-CD00-00001D000000}" name="29" dataDxfId="4800"/>
    <tableColumn id="30" xr3:uid="{00000000-0010-0000-CD00-00001E000000}" name="30" dataDxfId="4799"/>
    <tableColumn id="31" xr3:uid="{00000000-0010-0000-CD00-00001F000000}" name="31" dataDxfId="4798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29" dataDxfId="4830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61"/>
    <tableColumn id="2" xr3:uid="{00000000-0010-0000-CE00-000002000000}" name="2" dataDxfId="4860"/>
    <tableColumn id="3" xr3:uid="{00000000-0010-0000-CE00-000003000000}" name="3" dataDxfId="4859"/>
    <tableColumn id="4" xr3:uid="{00000000-0010-0000-CE00-000004000000}" name="4" dataDxfId="4858"/>
    <tableColumn id="5" xr3:uid="{00000000-0010-0000-CE00-000005000000}" name="5" dataDxfId="4857"/>
    <tableColumn id="6" xr3:uid="{00000000-0010-0000-CE00-000006000000}" name="6" dataDxfId="4856"/>
    <tableColumn id="7" xr3:uid="{00000000-0010-0000-CE00-000007000000}" name="7" dataDxfId="4855"/>
    <tableColumn id="8" xr3:uid="{00000000-0010-0000-CE00-000008000000}" name="8" dataDxfId="4854"/>
    <tableColumn id="9" xr3:uid="{00000000-0010-0000-CE00-000009000000}" name="9" dataDxfId="4853"/>
    <tableColumn id="10" xr3:uid="{00000000-0010-0000-CE00-00000A000000}" name="10" dataDxfId="4852"/>
    <tableColumn id="11" xr3:uid="{00000000-0010-0000-CE00-00000B000000}" name="11" dataDxfId="4851"/>
    <tableColumn id="12" xr3:uid="{00000000-0010-0000-CE00-00000C000000}" name="12" dataDxfId="4850"/>
    <tableColumn id="13" xr3:uid="{00000000-0010-0000-CE00-00000D000000}" name="13" dataDxfId="4849"/>
    <tableColumn id="14" xr3:uid="{00000000-0010-0000-CE00-00000E000000}" name="14" dataDxfId="4848"/>
    <tableColumn id="15" xr3:uid="{00000000-0010-0000-CE00-00000F000000}" name="15" dataDxfId="4847"/>
    <tableColumn id="16" xr3:uid="{00000000-0010-0000-CE00-000010000000}" name="16" dataDxfId="4846"/>
    <tableColumn id="17" xr3:uid="{00000000-0010-0000-CE00-000011000000}" name="17" dataDxfId="4845"/>
    <tableColumn id="18" xr3:uid="{00000000-0010-0000-CE00-000012000000}" name="18" dataDxfId="4844"/>
    <tableColumn id="19" xr3:uid="{00000000-0010-0000-CE00-000013000000}" name="19" dataDxfId="4843"/>
    <tableColumn id="20" xr3:uid="{00000000-0010-0000-CE00-000014000000}" name="20" dataDxfId="4842"/>
    <tableColumn id="21" xr3:uid="{00000000-0010-0000-CE00-000015000000}" name="21" dataDxfId="4841"/>
    <tableColumn id="22" xr3:uid="{00000000-0010-0000-CE00-000016000000}" name="22" dataDxfId="4840"/>
    <tableColumn id="23" xr3:uid="{00000000-0010-0000-CE00-000017000000}" name="23" dataDxfId="4839"/>
    <tableColumn id="24" xr3:uid="{00000000-0010-0000-CE00-000018000000}" name="24" dataDxfId="4838"/>
    <tableColumn id="25" xr3:uid="{00000000-0010-0000-CE00-000019000000}" name="25" dataDxfId="4837"/>
    <tableColumn id="26" xr3:uid="{00000000-0010-0000-CE00-00001A000000}" name="26" dataDxfId="4836"/>
    <tableColumn id="27" xr3:uid="{00000000-0010-0000-CE00-00001B000000}" name="27" dataDxfId="4835"/>
    <tableColumn id="28" xr3:uid="{00000000-0010-0000-CE00-00001C000000}" name="28" dataDxfId="4834"/>
    <tableColumn id="29" xr3:uid="{00000000-0010-0000-CE00-00001D000000}" name="29" dataDxfId="4833"/>
    <tableColumn id="30" xr3:uid="{00000000-0010-0000-CE00-00001E000000}" name="30" dataDxfId="4832"/>
    <tableColumn id="31" xr3:uid="{00000000-0010-0000-CE00-00001F000000}" name="31" dataDxfId="4831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62" dataDxfId="4863" headerRowBorderDxfId="8713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94"/>
    <tableColumn id="2" xr3:uid="{00000000-0010-0000-CF00-000002000000}" name="2" dataDxfId="4893"/>
    <tableColumn id="3" xr3:uid="{00000000-0010-0000-CF00-000003000000}" name="3" dataDxfId="4892"/>
    <tableColumn id="4" xr3:uid="{00000000-0010-0000-CF00-000004000000}" name="4" dataDxfId="4891"/>
    <tableColumn id="5" xr3:uid="{00000000-0010-0000-CF00-000005000000}" name="5" dataDxfId="4890"/>
    <tableColumn id="6" xr3:uid="{00000000-0010-0000-CF00-000006000000}" name="6" dataDxfId="4889"/>
    <tableColumn id="7" xr3:uid="{00000000-0010-0000-CF00-000007000000}" name="7" dataDxfId="4888"/>
    <tableColumn id="8" xr3:uid="{00000000-0010-0000-CF00-000008000000}" name="8" dataDxfId="4887"/>
    <tableColumn id="9" xr3:uid="{00000000-0010-0000-CF00-000009000000}" name="9" dataDxfId="4886"/>
    <tableColumn id="10" xr3:uid="{00000000-0010-0000-CF00-00000A000000}" name="10" dataDxfId="4885"/>
    <tableColumn id="11" xr3:uid="{00000000-0010-0000-CF00-00000B000000}" name="11" dataDxfId="4884"/>
    <tableColumn id="12" xr3:uid="{00000000-0010-0000-CF00-00000C000000}" name="12" dataDxfId="4883"/>
    <tableColumn id="13" xr3:uid="{00000000-0010-0000-CF00-00000D000000}" name="13" dataDxfId="4882"/>
    <tableColumn id="14" xr3:uid="{00000000-0010-0000-CF00-00000E000000}" name="14" dataDxfId="4881"/>
    <tableColumn id="15" xr3:uid="{00000000-0010-0000-CF00-00000F000000}" name="15" dataDxfId="4880"/>
    <tableColumn id="16" xr3:uid="{00000000-0010-0000-CF00-000010000000}" name="16" dataDxfId="4879"/>
    <tableColumn id="17" xr3:uid="{00000000-0010-0000-CF00-000011000000}" name="17" dataDxfId="4878"/>
    <tableColumn id="18" xr3:uid="{00000000-0010-0000-CF00-000012000000}" name="18" dataDxfId="4877"/>
    <tableColumn id="19" xr3:uid="{00000000-0010-0000-CF00-000013000000}" name="19" dataDxfId="4876"/>
    <tableColumn id="20" xr3:uid="{00000000-0010-0000-CF00-000014000000}" name="20" dataDxfId="4875"/>
    <tableColumn id="21" xr3:uid="{00000000-0010-0000-CF00-000015000000}" name="21" dataDxfId="4874"/>
    <tableColumn id="22" xr3:uid="{00000000-0010-0000-CF00-000016000000}" name="22" dataDxfId="4873"/>
    <tableColumn id="23" xr3:uid="{00000000-0010-0000-CF00-000017000000}" name="23" dataDxfId="4872"/>
    <tableColumn id="24" xr3:uid="{00000000-0010-0000-CF00-000018000000}" name="24" dataDxfId="4871"/>
    <tableColumn id="25" xr3:uid="{00000000-0010-0000-CF00-000019000000}" name="25" dataDxfId="4870"/>
    <tableColumn id="26" xr3:uid="{00000000-0010-0000-CF00-00001A000000}" name="26" dataDxfId="4869"/>
    <tableColumn id="27" xr3:uid="{00000000-0010-0000-CF00-00001B000000}" name="27" dataDxfId="4868"/>
    <tableColumn id="28" xr3:uid="{00000000-0010-0000-CF00-00001C000000}" name="28" dataDxfId="4867"/>
    <tableColumn id="29" xr3:uid="{00000000-0010-0000-CF00-00001D000000}" name="29" dataDxfId="4866"/>
    <tableColumn id="30" xr3:uid="{00000000-0010-0000-CF00-00001E000000}" name="30" dataDxfId="4865"/>
    <tableColumn id="31" xr3:uid="{00000000-0010-0000-CF00-00001F000000}" name="31" dataDxfId="486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95" dataDxfId="4896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927"/>
    <tableColumn id="2" xr3:uid="{00000000-0010-0000-D000-000002000000}" name="2" dataDxfId="4926"/>
    <tableColumn id="3" xr3:uid="{00000000-0010-0000-D000-000003000000}" name="3" dataDxfId="4925"/>
    <tableColumn id="4" xr3:uid="{00000000-0010-0000-D000-000004000000}" name="4" dataDxfId="4924"/>
    <tableColumn id="5" xr3:uid="{00000000-0010-0000-D000-000005000000}" name="5" dataDxfId="4923"/>
    <tableColumn id="6" xr3:uid="{00000000-0010-0000-D000-000006000000}" name="6" dataDxfId="4922"/>
    <tableColumn id="7" xr3:uid="{00000000-0010-0000-D000-000007000000}" name="7" dataDxfId="4921"/>
    <tableColumn id="8" xr3:uid="{00000000-0010-0000-D000-000008000000}" name="8" dataDxfId="4920"/>
    <tableColumn id="9" xr3:uid="{00000000-0010-0000-D000-000009000000}" name="9" dataDxfId="4919"/>
    <tableColumn id="10" xr3:uid="{00000000-0010-0000-D000-00000A000000}" name="10" dataDxfId="4918"/>
    <tableColumn id="11" xr3:uid="{00000000-0010-0000-D000-00000B000000}" name="11" dataDxfId="4917"/>
    <tableColumn id="12" xr3:uid="{00000000-0010-0000-D000-00000C000000}" name="12" dataDxfId="4916"/>
    <tableColumn id="13" xr3:uid="{00000000-0010-0000-D000-00000D000000}" name="13" dataDxfId="4915"/>
    <tableColumn id="14" xr3:uid="{00000000-0010-0000-D000-00000E000000}" name="14" dataDxfId="4914"/>
    <tableColumn id="15" xr3:uid="{00000000-0010-0000-D000-00000F000000}" name="15" dataDxfId="4913"/>
    <tableColumn id="16" xr3:uid="{00000000-0010-0000-D000-000010000000}" name="16" dataDxfId="4912"/>
    <tableColumn id="17" xr3:uid="{00000000-0010-0000-D000-000011000000}" name="17" dataDxfId="4911"/>
    <tableColumn id="18" xr3:uid="{00000000-0010-0000-D000-000012000000}" name="18" dataDxfId="4910"/>
    <tableColumn id="19" xr3:uid="{00000000-0010-0000-D000-000013000000}" name="19" dataDxfId="4909"/>
    <tableColumn id="20" xr3:uid="{00000000-0010-0000-D000-000014000000}" name="20" dataDxfId="4908"/>
    <tableColumn id="21" xr3:uid="{00000000-0010-0000-D000-000015000000}" name="21" dataDxfId="4907"/>
    <tableColumn id="22" xr3:uid="{00000000-0010-0000-D000-000016000000}" name="22" dataDxfId="4906"/>
    <tableColumn id="23" xr3:uid="{00000000-0010-0000-D000-000017000000}" name="23" dataDxfId="4905"/>
    <tableColumn id="24" xr3:uid="{00000000-0010-0000-D000-000018000000}" name="24" dataDxfId="4904"/>
    <tableColumn id="25" xr3:uid="{00000000-0010-0000-D000-000019000000}" name="25" dataDxfId="4903"/>
    <tableColumn id="26" xr3:uid="{00000000-0010-0000-D000-00001A000000}" name="26" dataDxfId="4902"/>
    <tableColumn id="27" xr3:uid="{00000000-0010-0000-D000-00001B000000}" name="27" dataDxfId="4901"/>
    <tableColumn id="28" xr3:uid="{00000000-0010-0000-D000-00001C000000}" name="28" dataDxfId="4900"/>
    <tableColumn id="29" xr3:uid="{00000000-0010-0000-D000-00001D000000}" name="29" dataDxfId="4899"/>
    <tableColumn id="30" xr3:uid="{00000000-0010-0000-D000-00001E000000}" name="30" dataDxfId="4898"/>
    <tableColumn id="31" xr3:uid="{00000000-0010-0000-D000-00001F000000}" name="31" dataDxfId="4897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9185" dataDxfId="8071" headerRowBorderDxfId="9184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102"/>
    <tableColumn id="2" xr3:uid="{00000000-0010-0000-1600-000002000000}" name="2" dataDxfId="8101"/>
    <tableColumn id="3" xr3:uid="{00000000-0010-0000-1600-000003000000}" name="3" dataDxfId="8100"/>
    <tableColumn id="4" xr3:uid="{00000000-0010-0000-1600-000004000000}" name="4" dataDxfId="8099"/>
    <tableColumn id="5" xr3:uid="{00000000-0010-0000-1600-000005000000}" name="5" dataDxfId="8098"/>
    <tableColumn id="6" xr3:uid="{00000000-0010-0000-1600-000006000000}" name="6" dataDxfId="8097"/>
    <tableColumn id="7" xr3:uid="{00000000-0010-0000-1600-000007000000}" name="7" dataDxfId="8096"/>
    <tableColumn id="8" xr3:uid="{00000000-0010-0000-1600-000008000000}" name="8" dataDxfId="8095"/>
    <tableColumn id="9" xr3:uid="{00000000-0010-0000-1600-000009000000}" name="9" dataDxfId="8094"/>
    <tableColumn id="10" xr3:uid="{00000000-0010-0000-1600-00000A000000}" name="10" dataDxfId="8093"/>
    <tableColumn id="11" xr3:uid="{00000000-0010-0000-1600-00000B000000}" name="11" dataDxfId="8092"/>
    <tableColumn id="12" xr3:uid="{00000000-0010-0000-1600-00000C000000}" name="12" dataDxfId="8091"/>
    <tableColumn id="13" xr3:uid="{00000000-0010-0000-1600-00000D000000}" name="13" dataDxfId="8090"/>
    <tableColumn id="14" xr3:uid="{00000000-0010-0000-1600-00000E000000}" name="14" dataDxfId="8089"/>
    <tableColumn id="15" xr3:uid="{00000000-0010-0000-1600-00000F000000}" name="15" dataDxfId="8088"/>
    <tableColumn id="16" xr3:uid="{00000000-0010-0000-1600-000010000000}" name="16" dataDxfId="8087"/>
    <tableColumn id="17" xr3:uid="{00000000-0010-0000-1600-000011000000}" name="17" dataDxfId="8086"/>
    <tableColumn id="18" xr3:uid="{00000000-0010-0000-1600-000012000000}" name="18" dataDxfId="8085"/>
    <tableColumn id="19" xr3:uid="{00000000-0010-0000-1600-000013000000}" name="19" dataDxfId="8084"/>
    <tableColumn id="20" xr3:uid="{00000000-0010-0000-1600-000014000000}" name="20" dataDxfId="8083"/>
    <tableColumn id="21" xr3:uid="{00000000-0010-0000-1600-000015000000}" name="21" dataDxfId="8082"/>
    <tableColumn id="22" xr3:uid="{00000000-0010-0000-1600-000016000000}" name="22" dataDxfId="8081"/>
    <tableColumn id="23" xr3:uid="{00000000-0010-0000-1600-000017000000}" name="23" dataDxfId="8080"/>
    <tableColumn id="24" xr3:uid="{00000000-0010-0000-1600-000018000000}" name="24" dataDxfId="8079"/>
    <tableColumn id="25" xr3:uid="{00000000-0010-0000-1600-000019000000}" name="25" dataDxfId="8078"/>
    <tableColumn id="26" xr3:uid="{00000000-0010-0000-1600-00001A000000}" name="26" dataDxfId="8077"/>
    <tableColumn id="27" xr3:uid="{00000000-0010-0000-1600-00001B000000}" name="27" dataDxfId="8076"/>
    <tableColumn id="28" xr3:uid="{00000000-0010-0000-1600-00001C000000}" name="28" dataDxfId="8075"/>
    <tableColumn id="29" xr3:uid="{00000000-0010-0000-1600-00001D000000}" name="29" dataDxfId="8074"/>
    <tableColumn id="30" xr3:uid="{00000000-0010-0000-1600-00001E000000}" name="30" dataDxfId="8073"/>
    <tableColumn id="31" xr3:uid="{00000000-0010-0000-1600-00001F000000}" name="31" dataDxfId="8072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928" dataDxfId="4929" headerRowBorderDxfId="8712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60"/>
    <tableColumn id="2" xr3:uid="{00000000-0010-0000-D100-000002000000}" name="2" dataDxfId="4959"/>
    <tableColumn id="3" xr3:uid="{00000000-0010-0000-D100-000003000000}" name="3" dataDxfId="4958"/>
    <tableColumn id="4" xr3:uid="{00000000-0010-0000-D100-000004000000}" name="4" dataDxfId="4957"/>
    <tableColumn id="5" xr3:uid="{00000000-0010-0000-D100-000005000000}" name="5" dataDxfId="4956"/>
    <tableColumn id="6" xr3:uid="{00000000-0010-0000-D100-000006000000}" name="6" dataDxfId="4955"/>
    <tableColumn id="7" xr3:uid="{00000000-0010-0000-D100-000007000000}" name="7" dataDxfId="4954"/>
    <tableColumn id="8" xr3:uid="{00000000-0010-0000-D100-000008000000}" name="8" dataDxfId="4953"/>
    <tableColumn id="9" xr3:uid="{00000000-0010-0000-D100-000009000000}" name="9" dataDxfId="4952"/>
    <tableColumn id="10" xr3:uid="{00000000-0010-0000-D100-00000A000000}" name="10" dataDxfId="4951"/>
    <tableColumn id="11" xr3:uid="{00000000-0010-0000-D100-00000B000000}" name="11" dataDxfId="4950"/>
    <tableColumn id="12" xr3:uid="{00000000-0010-0000-D100-00000C000000}" name="12" dataDxfId="4949"/>
    <tableColumn id="13" xr3:uid="{00000000-0010-0000-D100-00000D000000}" name="13" dataDxfId="4948"/>
    <tableColumn id="14" xr3:uid="{00000000-0010-0000-D100-00000E000000}" name="14" dataDxfId="4947"/>
    <tableColumn id="15" xr3:uid="{00000000-0010-0000-D100-00000F000000}" name="15" dataDxfId="4946"/>
    <tableColumn id="16" xr3:uid="{00000000-0010-0000-D100-000010000000}" name="16" dataDxfId="4945"/>
    <tableColumn id="17" xr3:uid="{00000000-0010-0000-D100-000011000000}" name="17" dataDxfId="4944"/>
    <tableColumn id="18" xr3:uid="{00000000-0010-0000-D100-000012000000}" name="18" dataDxfId="4943"/>
    <tableColumn id="19" xr3:uid="{00000000-0010-0000-D100-000013000000}" name="19" dataDxfId="4942"/>
    <tableColumn id="20" xr3:uid="{00000000-0010-0000-D100-000014000000}" name="20" dataDxfId="4941"/>
    <tableColumn id="21" xr3:uid="{00000000-0010-0000-D100-000015000000}" name="21" dataDxfId="4940"/>
    <tableColumn id="22" xr3:uid="{00000000-0010-0000-D100-000016000000}" name="22" dataDxfId="4939"/>
    <tableColumn id="23" xr3:uid="{00000000-0010-0000-D100-000017000000}" name="23" dataDxfId="4938"/>
    <tableColumn id="24" xr3:uid="{00000000-0010-0000-D100-000018000000}" name="24" dataDxfId="4937"/>
    <tableColumn id="25" xr3:uid="{00000000-0010-0000-D100-000019000000}" name="25" dataDxfId="4936"/>
    <tableColumn id="26" xr3:uid="{00000000-0010-0000-D100-00001A000000}" name="26" dataDxfId="4935"/>
    <tableColumn id="27" xr3:uid="{00000000-0010-0000-D100-00001B000000}" name="27" dataDxfId="4934"/>
    <tableColumn id="28" xr3:uid="{00000000-0010-0000-D100-00001C000000}" name="28" dataDxfId="4933"/>
    <tableColumn id="29" xr3:uid="{00000000-0010-0000-D100-00001D000000}" name="29" dataDxfId="4932"/>
    <tableColumn id="30" xr3:uid="{00000000-0010-0000-D100-00001E000000}" name="30" dataDxfId="4931"/>
    <tableColumn id="31" xr3:uid="{00000000-0010-0000-D100-00001F000000}" name="31" dataDxfId="4930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66">
      <calculatedColumnFormula>'Wzorzec kategorii'!B180</calculatedColumnFormula>
    </tableColumn>
    <tableColumn id="2" xr3:uid="{00000000-0010-0000-D200-000002000000}" name="Kolumna2" dataDxfId="4965" dataCellStyle="Walutowy"/>
    <tableColumn id="3" xr3:uid="{00000000-0010-0000-D200-000003000000}" name="Kolumna3" dataDxfId="4964" dataCellStyle="Walutowy">
      <calculatedColumnFormula>SUM(Tabela19234559187[#This Row])</calculatedColumnFormula>
    </tableColumn>
    <tableColumn id="4" xr3:uid="{00000000-0010-0000-D200-000004000000}" name="Kolumna4" dataDxfId="4963" dataCellStyle="Walutowy">
      <calculatedColumnFormula>C224-D224</calculatedColumnFormula>
    </tableColumn>
    <tableColumn id="5" xr3:uid="{00000000-0010-0000-D200-000005000000}" name="Kolumna5" dataDxfId="4962" dataCellStyle="Procentowy">
      <calculatedColumnFormula>IFERROR(D224/C224,"")</calculatedColumnFormula>
    </tableColumn>
    <tableColumn id="6" xr3:uid="{00000000-0010-0000-D200-000006000000}" name="Kolumna6" dataDxfId="4961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67" dataDxfId="4968" headerRowBorderDxfId="8711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99"/>
    <tableColumn id="2" xr3:uid="{00000000-0010-0000-D300-000002000000}" name="2" dataDxfId="4998"/>
    <tableColumn id="3" xr3:uid="{00000000-0010-0000-D300-000003000000}" name="3" dataDxfId="4997"/>
    <tableColumn id="4" xr3:uid="{00000000-0010-0000-D300-000004000000}" name="4" dataDxfId="4996"/>
    <tableColumn id="5" xr3:uid="{00000000-0010-0000-D300-000005000000}" name="5" dataDxfId="4995"/>
    <tableColumn id="6" xr3:uid="{00000000-0010-0000-D300-000006000000}" name="6" dataDxfId="4994"/>
    <tableColumn id="7" xr3:uid="{00000000-0010-0000-D300-000007000000}" name="7" dataDxfId="4993"/>
    <tableColumn id="8" xr3:uid="{00000000-0010-0000-D300-000008000000}" name="8" dataDxfId="4992"/>
    <tableColumn id="9" xr3:uid="{00000000-0010-0000-D300-000009000000}" name="9" dataDxfId="4991"/>
    <tableColumn id="10" xr3:uid="{00000000-0010-0000-D300-00000A000000}" name="10" dataDxfId="4990"/>
    <tableColumn id="11" xr3:uid="{00000000-0010-0000-D300-00000B000000}" name="11" dataDxfId="4989"/>
    <tableColumn id="12" xr3:uid="{00000000-0010-0000-D300-00000C000000}" name="12" dataDxfId="4988"/>
    <tableColumn id="13" xr3:uid="{00000000-0010-0000-D300-00000D000000}" name="13" dataDxfId="4987"/>
    <tableColumn id="14" xr3:uid="{00000000-0010-0000-D300-00000E000000}" name="14" dataDxfId="4986"/>
    <tableColumn id="15" xr3:uid="{00000000-0010-0000-D300-00000F000000}" name="15" dataDxfId="4985"/>
    <tableColumn id="16" xr3:uid="{00000000-0010-0000-D300-000010000000}" name="16" dataDxfId="4984"/>
    <tableColumn id="17" xr3:uid="{00000000-0010-0000-D300-000011000000}" name="17" dataDxfId="4983"/>
    <tableColumn id="18" xr3:uid="{00000000-0010-0000-D300-000012000000}" name="18" dataDxfId="4982"/>
    <tableColumn id="19" xr3:uid="{00000000-0010-0000-D300-000013000000}" name="19" dataDxfId="4981"/>
    <tableColumn id="20" xr3:uid="{00000000-0010-0000-D300-000014000000}" name="20" dataDxfId="4980"/>
    <tableColumn id="21" xr3:uid="{00000000-0010-0000-D300-000015000000}" name="21" dataDxfId="4979"/>
    <tableColumn id="22" xr3:uid="{00000000-0010-0000-D300-000016000000}" name="22" dataDxfId="4978"/>
    <tableColumn id="23" xr3:uid="{00000000-0010-0000-D300-000017000000}" name="23" dataDxfId="4977"/>
    <tableColumn id="24" xr3:uid="{00000000-0010-0000-D300-000018000000}" name="24" dataDxfId="4976"/>
    <tableColumn id="25" xr3:uid="{00000000-0010-0000-D300-000019000000}" name="25" dataDxfId="4975"/>
    <tableColumn id="26" xr3:uid="{00000000-0010-0000-D300-00001A000000}" name="26" dataDxfId="4974"/>
    <tableColumn id="27" xr3:uid="{00000000-0010-0000-D300-00001B000000}" name="27" dataDxfId="4973"/>
    <tableColumn id="28" xr3:uid="{00000000-0010-0000-D300-00001C000000}" name="28" dataDxfId="4972"/>
    <tableColumn id="29" xr3:uid="{00000000-0010-0000-D300-00001D000000}" name="29" dataDxfId="4971"/>
    <tableColumn id="30" xr3:uid="{00000000-0010-0000-D300-00001E000000}" name="30" dataDxfId="4970"/>
    <tableColumn id="31" xr3:uid="{00000000-0010-0000-D300-00001F000000}" name="31" dataDxfId="4969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5005">
      <calculatedColumnFormula>'Wzorzec kategorii'!B192</calculatedColumnFormula>
    </tableColumn>
    <tableColumn id="2" xr3:uid="{00000000-0010-0000-D400-000002000000}" name="Kolumna2" dataDxfId="5004" dataCellStyle="Walutowy"/>
    <tableColumn id="3" xr3:uid="{00000000-0010-0000-D400-000003000000}" name="Kolumna3" dataDxfId="5003" dataCellStyle="Walutowy">
      <calculatedColumnFormula>SUM(Tabela1923455962190[#This Row])</calculatedColumnFormula>
    </tableColumn>
    <tableColumn id="4" xr3:uid="{00000000-0010-0000-D400-000004000000}" name="Kolumna4" dataDxfId="5002" dataCellStyle="Walutowy">
      <calculatedColumnFormula>C236-D236</calculatedColumnFormula>
    </tableColumn>
    <tableColumn id="5" xr3:uid="{00000000-0010-0000-D400-000005000000}" name="Kolumna5" dataDxfId="5001" dataCellStyle="Procentowy">
      <calculatedColumnFormula>IFERROR(D236/C236,"")</calculatedColumnFormula>
    </tableColumn>
    <tableColumn id="6" xr3:uid="{00000000-0010-0000-D400-000006000000}" name="Kolumna6" dataDxfId="5000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5011">
      <calculatedColumnFormula>'Wzorzec kategorii'!B204</calculatedColumnFormula>
    </tableColumn>
    <tableColumn id="2" xr3:uid="{00000000-0010-0000-D500-000002000000}" name="Kolumna2" dataDxfId="5010" dataCellStyle="Walutowy"/>
    <tableColumn id="3" xr3:uid="{00000000-0010-0000-D500-000003000000}" name="Kolumna3" dataDxfId="5009" dataCellStyle="Walutowy">
      <calculatedColumnFormula>SUM(Tabela1923455963191[#This Row])</calculatedColumnFormula>
    </tableColumn>
    <tableColumn id="4" xr3:uid="{00000000-0010-0000-D500-000004000000}" name="Kolumna4" dataDxfId="5008" dataCellStyle="Walutowy">
      <calculatedColumnFormula>C248-D248</calculatedColumnFormula>
    </tableColumn>
    <tableColumn id="5" xr3:uid="{00000000-0010-0000-D500-000005000000}" name="Kolumna5" dataDxfId="5007" dataCellStyle="Procentowy">
      <calculatedColumnFormula>IFERROR(D248/C248,"")</calculatedColumnFormula>
    </tableColumn>
    <tableColumn id="6" xr3:uid="{00000000-0010-0000-D500-000006000000}" name="Kolumna6" dataDxfId="5006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5012" dataDxfId="5013" headerRowBorderDxfId="8710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44"/>
    <tableColumn id="2" xr3:uid="{00000000-0010-0000-D600-000002000000}" name="2" dataDxfId="5043"/>
    <tableColumn id="3" xr3:uid="{00000000-0010-0000-D600-000003000000}" name="3" dataDxfId="5042"/>
    <tableColumn id="4" xr3:uid="{00000000-0010-0000-D600-000004000000}" name="4" dataDxfId="5041"/>
    <tableColumn id="5" xr3:uid="{00000000-0010-0000-D600-000005000000}" name="5" dataDxfId="5040"/>
    <tableColumn id="6" xr3:uid="{00000000-0010-0000-D600-000006000000}" name="6" dataDxfId="5039"/>
    <tableColumn id="7" xr3:uid="{00000000-0010-0000-D600-000007000000}" name="7" dataDxfId="5038"/>
    <tableColumn id="8" xr3:uid="{00000000-0010-0000-D600-000008000000}" name="8" dataDxfId="5037"/>
    <tableColumn id="9" xr3:uid="{00000000-0010-0000-D600-000009000000}" name="9" dataDxfId="5036"/>
    <tableColumn id="10" xr3:uid="{00000000-0010-0000-D600-00000A000000}" name="10" dataDxfId="5035"/>
    <tableColumn id="11" xr3:uid="{00000000-0010-0000-D600-00000B000000}" name="11" dataDxfId="5034"/>
    <tableColumn id="12" xr3:uid="{00000000-0010-0000-D600-00000C000000}" name="12" dataDxfId="5033"/>
    <tableColumn id="13" xr3:uid="{00000000-0010-0000-D600-00000D000000}" name="13" dataDxfId="5032"/>
    <tableColumn id="14" xr3:uid="{00000000-0010-0000-D600-00000E000000}" name="14" dataDxfId="5031"/>
    <tableColumn id="15" xr3:uid="{00000000-0010-0000-D600-00000F000000}" name="15" dataDxfId="5030"/>
    <tableColumn id="16" xr3:uid="{00000000-0010-0000-D600-000010000000}" name="16" dataDxfId="5029"/>
    <tableColumn id="17" xr3:uid="{00000000-0010-0000-D600-000011000000}" name="17" dataDxfId="5028"/>
    <tableColumn id="18" xr3:uid="{00000000-0010-0000-D600-000012000000}" name="18" dataDxfId="5027"/>
    <tableColumn id="19" xr3:uid="{00000000-0010-0000-D600-000013000000}" name="19" dataDxfId="5026"/>
    <tableColumn id="20" xr3:uid="{00000000-0010-0000-D600-000014000000}" name="20" dataDxfId="5025"/>
    <tableColumn id="21" xr3:uid="{00000000-0010-0000-D600-000015000000}" name="21" dataDxfId="5024"/>
    <tableColumn id="22" xr3:uid="{00000000-0010-0000-D600-000016000000}" name="22" dataDxfId="5023"/>
    <tableColumn id="23" xr3:uid="{00000000-0010-0000-D600-000017000000}" name="23" dataDxfId="5022"/>
    <tableColumn id="24" xr3:uid="{00000000-0010-0000-D600-000018000000}" name="24" dataDxfId="5021"/>
    <tableColumn id="25" xr3:uid="{00000000-0010-0000-D600-000019000000}" name="25" dataDxfId="5020"/>
    <tableColumn id="26" xr3:uid="{00000000-0010-0000-D600-00001A000000}" name="26" dataDxfId="5019"/>
    <tableColumn id="27" xr3:uid="{00000000-0010-0000-D600-00001B000000}" name="27" dataDxfId="5018"/>
    <tableColumn id="28" xr3:uid="{00000000-0010-0000-D600-00001C000000}" name="28" dataDxfId="5017"/>
    <tableColumn id="29" xr3:uid="{00000000-0010-0000-D600-00001D000000}" name="29" dataDxfId="5016"/>
    <tableColumn id="30" xr3:uid="{00000000-0010-0000-D600-00001E000000}" name="30" dataDxfId="5015"/>
    <tableColumn id="31" xr3:uid="{00000000-0010-0000-D600-00001F000000}" name="31" dataDxfId="5014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45" dataDxfId="5046" headerRowBorderDxfId="8709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77"/>
    <tableColumn id="2" xr3:uid="{00000000-0010-0000-D700-000002000000}" name="2" dataDxfId="5076"/>
    <tableColumn id="3" xr3:uid="{00000000-0010-0000-D700-000003000000}" name="3" dataDxfId="5075"/>
    <tableColumn id="4" xr3:uid="{00000000-0010-0000-D700-000004000000}" name="4" dataDxfId="5074"/>
    <tableColumn id="5" xr3:uid="{00000000-0010-0000-D700-000005000000}" name="5" dataDxfId="5073"/>
    <tableColumn id="6" xr3:uid="{00000000-0010-0000-D700-000006000000}" name="6" dataDxfId="5072"/>
    <tableColumn id="7" xr3:uid="{00000000-0010-0000-D700-000007000000}" name="7" dataDxfId="5071"/>
    <tableColumn id="8" xr3:uid="{00000000-0010-0000-D700-000008000000}" name="8" dataDxfId="5070"/>
    <tableColumn id="9" xr3:uid="{00000000-0010-0000-D700-000009000000}" name="9" dataDxfId="5069"/>
    <tableColumn id="10" xr3:uid="{00000000-0010-0000-D700-00000A000000}" name="10" dataDxfId="5068"/>
    <tableColumn id="11" xr3:uid="{00000000-0010-0000-D700-00000B000000}" name="11" dataDxfId="5067"/>
    <tableColumn id="12" xr3:uid="{00000000-0010-0000-D700-00000C000000}" name="12" dataDxfId="5066"/>
    <tableColumn id="13" xr3:uid="{00000000-0010-0000-D700-00000D000000}" name="13" dataDxfId="5065"/>
    <tableColumn id="14" xr3:uid="{00000000-0010-0000-D700-00000E000000}" name="14" dataDxfId="5064"/>
    <tableColumn id="15" xr3:uid="{00000000-0010-0000-D700-00000F000000}" name="15" dataDxfId="5063"/>
    <tableColumn id="16" xr3:uid="{00000000-0010-0000-D700-000010000000}" name="16" dataDxfId="5062"/>
    <tableColumn id="17" xr3:uid="{00000000-0010-0000-D700-000011000000}" name="17" dataDxfId="5061"/>
    <tableColumn id="18" xr3:uid="{00000000-0010-0000-D700-000012000000}" name="18" dataDxfId="5060"/>
    <tableColumn id="19" xr3:uid="{00000000-0010-0000-D700-000013000000}" name="19" dataDxfId="5059"/>
    <tableColumn id="20" xr3:uid="{00000000-0010-0000-D700-000014000000}" name="20" dataDxfId="5058"/>
    <tableColumn id="21" xr3:uid="{00000000-0010-0000-D700-000015000000}" name="21" dataDxfId="5057"/>
    <tableColumn id="22" xr3:uid="{00000000-0010-0000-D700-000016000000}" name="22" dataDxfId="5056"/>
    <tableColumn id="23" xr3:uid="{00000000-0010-0000-D700-000017000000}" name="23" dataDxfId="5055"/>
    <tableColumn id="24" xr3:uid="{00000000-0010-0000-D700-000018000000}" name="24" dataDxfId="5054"/>
    <tableColumn id="25" xr3:uid="{00000000-0010-0000-D700-000019000000}" name="25" dataDxfId="5053"/>
    <tableColumn id="26" xr3:uid="{00000000-0010-0000-D700-00001A000000}" name="26" dataDxfId="5052"/>
    <tableColumn id="27" xr3:uid="{00000000-0010-0000-D700-00001B000000}" name="27" dataDxfId="5051"/>
    <tableColumn id="28" xr3:uid="{00000000-0010-0000-D700-00001C000000}" name="28" dataDxfId="5050"/>
    <tableColumn id="29" xr3:uid="{00000000-0010-0000-D700-00001D000000}" name="29" dataDxfId="5049"/>
    <tableColumn id="30" xr3:uid="{00000000-0010-0000-D700-00001E000000}" name="30" dataDxfId="5048"/>
    <tableColumn id="31" xr3:uid="{00000000-0010-0000-D700-00001F000000}" name="31" dataDxfId="5047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78" dataDxfId="5079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110"/>
    <tableColumn id="2" xr3:uid="{00000000-0010-0000-D800-000002000000}" name="2" dataDxfId="5109"/>
    <tableColumn id="3" xr3:uid="{00000000-0010-0000-D800-000003000000}" name="3" dataDxfId="5108"/>
    <tableColumn id="4" xr3:uid="{00000000-0010-0000-D800-000004000000}" name="4" dataDxfId="5107"/>
    <tableColumn id="5" xr3:uid="{00000000-0010-0000-D800-000005000000}" name="5" dataDxfId="5106"/>
    <tableColumn id="6" xr3:uid="{00000000-0010-0000-D800-000006000000}" name="6" dataDxfId="5105"/>
    <tableColumn id="7" xr3:uid="{00000000-0010-0000-D800-000007000000}" name="7" dataDxfId="5104"/>
    <tableColumn id="8" xr3:uid="{00000000-0010-0000-D800-000008000000}" name="8" dataDxfId="5103"/>
    <tableColumn id="9" xr3:uid="{00000000-0010-0000-D800-000009000000}" name="9" dataDxfId="5102"/>
    <tableColumn id="10" xr3:uid="{00000000-0010-0000-D800-00000A000000}" name="10" dataDxfId="5101"/>
    <tableColumn id="11" xr3:uid="{00000000-0010-0000-D800-00000B000000}" name="11" dataDxfId="5100"/>
    <tableColumn id="12" xr3:uid="{00000000-0010-0000-D800-00000C000000}" name="12" dataDxfId="5099"/>
    <tableColumn id="13" xr3:uid="{00000000-0010-0000-D800-00000D000000}" name="13" dataDxfId="5098"/>
    <tableColumn id="14" xr3:uid="{00000000-0010-0000-D800-00000E000000}" name="14" dataDxfId="5097"/>
    <tableColumn id="15" xr3:uid="{00000000-0010-0000-D800-00000F000000}" name="15" dataDxfId="5096"/>
    <tableColumn id="16" xr3:uid="{00000000-0010-0000-D800-000010000000}" name="16" dataDxfId="5095"/>
    <tableColumn id="17" xr3:uid="{00000000-0010-0000-D800-000011000000}" name="17" dataDxfId="5094"/>
    <tableColumn id="18" xr3:uid="{00000000-0010-0000-D800-000012000000}" name="18" dataDxfId="5093"/>
    <tableColumn id="19" xr3:uid="{00000000-0010-0000-D800-000013000000}" name="19" dataDxfId="5092"/>
    <tableColumn id="20" xr3:uid="{00000000-0010-0000-D800-000014000000}" name="20" dataDxfId="5091"/>
    <tableColumn id="21" xr3:uid="{00000000-0010-0000-D800-000015000000}" name="21" dataDxfId="5090"/>
    <tableColumn id="22" xr3:uid="{00000000-0010-0000-D800-000016000000}" name="22" dataDxfId="5089"/>
    <tableColumn id="23" xr3:uid="{00000000-0010-0000-D800-000017000000}" name="23" dataDxfId="5088"/>
    <tableColumn id="24" xr3:uid="{00000000-0010-0000-D800-000018000000}" name="24" dataDxfId="5087"/>
    <tableColumn id="25" xr3:uid="{00000000-0010-0000-D800-000019000000}" name="25" dataDxfId="5086"/>
    <tableColumn id="26" xr3:uid="{00000000-0010-0000-D800-00001A000000}" name="26" dataDxfId="5085"/>
    <tableColumn id="27" xr3:uid="{00000000-0010-0000-D800-00001B000000}" name="27" dataDxfId="5084"/>
    <tableColumn id="28" xr3:uid="{00000000-0010-0000-D800-00001C000000}" name="28" dataDxfId="5083"/>
    <tableColumn id="29" xr3:uid="{00000000-0010-0000-D800-00001D000000}" name="29" dataDxfId="5082"/>
    <tableColumn id="30" xr3:uid="{00000000-0010-0000-D800-00001E000000}" name="30" dataDxfId="5081"/>
    <tableColumn id="31" xr3:uid="{00000000-0010-0000-D800-00001F000000}" name="31" dataDxfId="5080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8692">
  <tableColumns count="6">
    <tableColumn id="1" xr3:uid="{00000000-0010-0000-D900-000001000000}" name="Kategoria" dataDxfId="3851">
      <calculatedColumnFormula>'Wzorzec kategorii'!B36</calculatedColumnFormula>
    </tableColumn>
    <tableColumn id="2" xr3:uid="{00000000-0010-0000-D900-000002000000}" name="0" headerRowDxfId="8691" dataDxfId="3850" dataCellStyle="Walutowy"/>
    <tableColumn id="3" xr3:uid="{00000000-0010-0000-D900-000003000000}" name="02" headerRowDxfId="8690" dataDxfId="3849" dataCellStyle="Walutowy">
      <calculatedColumnFormula>SUM(Tabela330196[#This Row])</calculatedColumnFormula>
    </tableColumn>
    <tableColumn id="4" xr3:uid="{00000000-0010-0000-D900-000004000000}" name="Kolumna4" dataDxfId="3848" dataCellStyle="Walutowy">
      <calculatedColumnFormula>C80-D80</calculatedColumnFormula>
    </tableColumn>
    <tableColumn id="5" xr3:uid="{00000000-0010-0000-D900-000005000000}" name="Kolumna1" dataDxfId="3847" dataCellStyle="Procentowy">
      <calculatedColumnFormula>IFERROR(D80/C80,"")</calculatedColumnFormula>
    </tableColumn>
    <tableColumn id="6" xr3:uid="{00000000-0010-0000-D900-000006000000}" name="Kolumna2" dataDxfId="3846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57">
      <calculatedColumnFormula>'Wzorzec kategorii'!B60</calculatedColumnFormula>
    </tableColumn>
    <tableColumn id="2" xr3:uid="{00000000-0010-0000-DA00-000002000000}" name="Kolumna2" dataDxfId="3856" dataCellStyle="Walutowy"/>
    <tableColumn id="3" xr3:uid="{00000000-0010-0000-DA00-000003000000}" name="Kolumna3" dataDxfId="3855" dataCellStyle="Walutowy">
      <calculatedColumnFormula>SUM(Tabela1942208[#This Row])</calculatedColumnFormula>
    </tableColumn>
    <tableColumn id="4" xr3:uid="{00000000-0010-0000-DA00-000004000000}" name="Kolumna4" dataDxfId="3854" dataCellStyle="Walutowy">
      <calculatedColumnFormula>C104-D104</calculatedColumnFormula>
    </tableColumn>
    <tableColumn id="5" xr3:uid="{00000000-0010-0000-DA00-000005000000}" name="Kolumna5" dataDxfId="3853" dataCellStyle="Procentowy">
      <calculatedColumnFormula>IFERROR(D104/C104,"")</calculatedColumnFormula>
    </tableColumn>
    <tableColumn id="6" xr3:uid="{00000000-0010-0000-DA00-000006000000}" name="Kolumna6" dataDxfId="3852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9183" dataDxfId="8039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070"/>
    <tableColumn id="2" xr3:uid="{00000000-0010-0000-1700-000002000000}" name="2" dataDxfId="8069"/>
    <tableColumn id="3" xr3:uid="{00000000-0010-0000-1700-000003000000}" name="3" dataDxfId="8068"/>
    <tableColumn id="4" xr3:uid="{00000000-0010-0000-1700-000004000000}" name="4" dataDxfId="8067"/>
    <tableColumn id="5" xr3:uid="{00000000-0010-0000-1700-000005000000}" name="5" dataDxfId="8066"/>
    <tableColumn id="6" xr3:uid="{00000000-0010-0000-1700-000006000000}" name="6" dataDxfId="8065"/>
    <tableColumn id="7" xr3:uid="{00000000-0010-0000-1700-000007000000}" name="7" dataDxfId="8064"/>
    <tableColumn id="8" xr3:uid="{00000000-0010-0000-1700-000008000000}" name="8" dataDxfId="8063"/>
    <tableColumn id="9" xr3:uid="{00000000-0010-0000-1700-000009000000}" name="9" dataDxfId="8062"/>
    <tableColumn id="10" xr3:uid="{00000000-0010-0000-1700-00000A000000}" name="10" dataDxfId="8061"/>
    <tableColumn id="11" xr3:uid="{00000000-0010-0000-1700-00000B000000}" name="11" dataDxfId="8060"/>
    <tableColumn id="12" xr3:uid="{00000000-0010-0000-1700-00000C000000}" name="12" dataDxfId="8059"/>
    <tableColumn id="13" xr3:uid="{00000000-0010-0000-1700-00000D000000}" name="13" dataDxfId="8058"/>
    <tableColumn id="14" xr3:uid="{00000000-0010-0000-1700-00000E000000}" name="14" dataDxfId="8057"/>
    <tableColumn id="15" xr3:uid="{00000000-0010-0000-1700-00000F000000}" name="15" dataDxfId="8056"/>
    <tableColumn id="16" xr3:uid="{00000000-0010-0000-1700-000010000000}" name="16" dataDxfId="8055"/>
    <tableColumn id="17" xr3:uid="{00000000-0010-0000-1700-000011000000}" name="17" dataDxfId="8054"/>
    <tableColumn id="18" xr3:uid="{00000000-0010-0000-1700-000012000000}" name="18" dataDxfId="8053"/>
    <tableColumn id="19" xr3:uid="{00000000-0010-0000-1700-000013000000}" name="19" dataDxfId="8052"/>
    <tableColumn id="20" xr3:uid="{00000000-0010-0000-1700-000014000000}" name="20" dataDxfId="8051"/>
    <tableColumn id="21" xr3:uid="{00000000-0010-0000-1700-000015000000}" name="21" dataDxfId="8050"/>
    <tableColumn id="22" xr3:uid="{00000000-0010-0000-1700-000016000000}" name="22" dataDxfId="8049"/>
    <tableColumn id="23" xr3:uid="{00000000-0010-0000-1700-000017000000}" name="23" dataDxfId="8048"/>
    <tableColumn id="24" xr3:uid="{00000000-0010-0000-1700-000018000000}" name="24" dataDxfId="8047"/>
    <tableColumn id="25" xr3:uid="{00000000-0010-0000-1700-000019000000}" name="25" dataDxfId="8046"/>
    <tableColumn id="26" xr3:uid="{00000000-0010-0000-1700-00001A000000}" name="26" dataDxfId="8045"/>
    <tableColumn id="27" xr3:uid="{00000000-0010-0000-1700-00001B000000}" name="27" dataDxfId="8044"/>
    <tableColumn id="28" xr3:uid="{00000000-0010-0000-1700-00001C000000}" name="28" dataDxfId="8043"/>
    <tableColumn id="29" xr3:uid="{00000000-0010-0000-1700-00001D000000}" name="29" dataDxfId="8042"/>
    <tableColumn id="30" xr3:uid="{00000000-0010-0000-1700-00001E000000}" name="30" dataDxfId="8041"/>
    <tableColumn id="31" xr3:uid="{00000000-0010-0000-1700-00001F000000}" name="31" dataDxfId="8040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8689">
  <tableColumns count="6">
    <tableColumn id="1" xr3:uid="{00000000-0010-0000-DB00-000001000000}" name="Kolumna1" dataDxfId="3863">
      <calculatedColumnFormula>'Wzorzec kategorii'!B15</calculatedColumnFormula>
    </tableColumn>
    <tableColumn id="2" xr3:uid="{00000000-0010-0000-DB00-000002000000}" name="Kolumna2" dataDxfId="3862" dataCellStyle="Walutowy"/>
    <tableColumn id="3" xr3:uid="{00000000-0010-0000-DB00-000003000000}" name="Kolumna3" dataDxfId="3861" dataCellStyle="Walutowy">
      <calculatedColumnFormula>SUM(Tabela33064224[#This Row])</calculatedColumnFormula>
    </tableColumn>
    <tableColumn id="4" xr3:uid="{00000000-0010-0000-DB00-000004000000}" name="Kolumna4" dataDxfId="3860" dataCellStyle="Walutowy">
      <calculatedColumnFormula>Przychody6[[#This Row],[Kolumna3]]-Przychody6[[#This Row],[Kolumna2]]</calculatedColumnFormula>
    </tableColumn>
    <tableColumn id="5" xr3:uid="{00000000-0010-0000-DB00-000005000000}" name="Kolumna5" dataDxfId="3859" dataCellStyle="Procentowy">
      <calculatedColumnFormula>IFERROR(D58/C58,"")</calculatedColumnFormula>
    </tableColumn>
    <tableColumn id="6" xr3:uid="{00000000-0010-0000-DB00-000006000000}" name="Kolumna6" dataDxfId="385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64" dataDxfId="3865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96"/>
    <tableColumn id="2" xr3:uid="{00000000-0010-0000-DC00-000002000000}" name="2" dataDxfId="3895"/>
    <tableColumn id="3" xr3:uid="{00000000-0010-0000-DC00-000003000000}" name="3" dataDxfId="3894"/>
    <tableColumn id="4" xr3:uid="{00000000-0010-0000-DC00-000004000000}" name="4" dataDxfId="3893"/>
    <tableColumn id="5" xr3:uid="{00000000-0010-0000-DC00-000005000000}" name="5" dataDxfId="3892"/>
    <tableColumn id="6" xr3:uid="{00000000-0010-0000-DC00-000006000000}" name="6" dataDxfId="3891"/>
    <tableColumn id="7" xr3:uid="{00000000-0010-0000-DC00-000007000000}" name="7" dataDxfId="3890"/>
    <tableColumn id="8" xr3:uid="{00000000-0010-0000-DC00-000008000000}" name="8" dataDxfId="3889"/>
    <tableColumn id="9" xr3:uid="{00000000-0010-0000-DC00-000009000000}" name="9" dataDxfId="3888"/>
    <tableColumn id="10" xr3:uid="{00000000-0010-0000-DC00-00000A000000}" name="10" dataDxfId="3887"/>
    <tableColumn id="11" xr3:uid="{00000000-0010-0000-DC00-00000B000000}" name="11" dataDxfId="3886"/>
    <tableColumn id="12" xr3:uid="{00000000-0010-0000-DC00-00000C000000}" name="12" dataDxfId="3885"/>
    <tableColumn id="13" xr3:uid="{00000000-0010-0000-DC00-00000D000000}" name="13" dataDxfId="3884"/>
    <tableColumn id="14" xr3:uid="{00000000-0010-0000-DC00-00000E000000}" name="14" dataDxfId="3883"/>
    <tableColumn id="15" xr3:uid="{00000000-0010-0000-DC00-00000F000000}" name="15" dataDxfId="3882"/>
    <tableColumn id="16" xr3:uid="{00000000-0010-0000-DC00-000010000000}" name="16" dataDxfId="3881"/>
    <tableColumn id="17" xr3:uid="{00000000-0010-0000-DC00-000011000000}" name="17" dataDxfId="3880"/>
    <tableColumn id="18" xr3:uid="{00000000-0010-0000-DC00-000012000000}" name="18" dataDxfId="3879"/>
    <tableColumn id="19" xr3:uid="{00000000-0010-0000-DC00-000013000000}" name="19" dataDxfId="3878"/>
    <tableColumn id="20" xr3:uid="{00000000-0010-0000-DC00-000014000000}" name="20" dataDxfId="3877"/>
    <tableColumn id="21" xr3:uid="{00000000-0010-0000-DC00-000015000000}" name="21" dataDxfId="3876"/>
    <tableColumn id="22" xr3:uid="{00000000-0010-0000-DC00-000016000000}" name="22" dataDxfId="3875"/>
    <tableColumn id="23" xr3:uid="{00000000-0010-0000-DC00-000017000000}" name="23" dataDxfId="3874"/>
    <tableColumn id="24" xr3:uid="{00000000-0010-0000-DC00-000018000000}" name="24" dataDxfId="3873"/>
    <tableColumn id="25" xr3:uid="{00000000-0010-0000-DC00-000019000000}" name="25" dataDxfId="3872"/>
    <tableColumn id="26" xr3:uid="{00000000-0010-0000-DC00-00001A000000}" name="26" dataDxfId="3871"/>
    <tableColumn id="27" xr3:uid="{00000000-0010-0000-DC00-00001B000000}" name="27" dataDxfId="3870"/>
    <tableColumn id="28" xr3:uid="{00000000-0010-0000-DC00-00001C000000}" name="28" dataDxfId="3869"/>
    <tableColumn id="29" xr3:uid="{00000000-0010-0000-DC00-00001D000000}" name="29" dataDxfId="3868"/>
    <tableColumn id="30" xr3:uid="{00000000-0010-0000-DC00-00001E000000}" name="30" dataDxfId="3867"/>
    <tableColumn id="31" xr3:uid="{00000000-0010-0000-DC00-00001F000000}" name="31" dataDxfId="38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8688">
  <tableColumns count="6">
    <tableColumn id="1" xr3:uid="{00000000-0010-0000-DD00-000001000000}" name="Kolumna1" dataDxfId="3902">
      <calculatedColumnFormula>'Wzorzec kategorii'!B48</calculatedColumnFormula>
    </tableColumn>
    <tableColumn id="2" xr3:uid="{00000000-0010-0000-DD00-000002000000}" name="Kolumna2" headerRowDxfId="8687" dataDxfId="3901" dataCellStyle="Walutowy"/>
    <tableColumn id="3" xr3:uid="{00000000-0010-0000-DD00-000003000000}" name="Kolumna3" headerRowDxfId="8686" dataDxfId="3900" dataCellStyle="Walutowy">
      <calculatedColumnFormula>SUM(Tabela1841207[#This Row])</calculatedColumnFormula>
    </tableColumn>
    <tableColumn id="4" xr3:uid="{00000000-0010-0000-DD00-000004000000}" name="Kolumna4" headerRowDxfId="8685" dataDxfId="3899" dataCellStyle="Walutowy">
      <calculatedColumnFormula>C92-D92</calculatedColumnFormula>
    </tableColumn>
    <tableColumn id="5" xr3:uid="{00000000-0010-0000-DD00-000005000000}" name="Kolumna5" headerRowDxfId="8684" dataDxfId="3898" dataCellStyle="Procentowy">
      <calculatedColumnFormula>IFERROR(D92/C92,"")</calculatedColumnFormula>
    </tableColumn>
    <tableColumn id="6" xr3:uid="{00000000-0010-0000-DD00-000006000000}" name="Kolumna6" headerRowDxfId="8683" dataDxfId="3897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8682" dataDxfId="3908">
      <calculatedColumnFormula>'Wzorzec kategorii'!B72</calculatedColumnFormula>
    </tableColumn>
    <tableColumn id="2" xr3:uid="{00000000-0010-0000-DE00-000002000000}" name="Kolumna2" dataDxfId="3907" dataCellStyle="Walutowy"/>
    <tableColumn id="3" xr3:uid="{00000000-0010-0000-DE00-000003000000}" name="Kolumna3" dataDxfId="3906" dataCellStyle="Walutowy">
      <calculatedColumnFormula>SUM(Tabela192143209[#This Row])</calculatedColumnFormula>
    </tableColumn>
    <tableColumn id="4" xr3:uid="{00000000-0010-0000-DE00-000004000000}" name="Kolumna4" dataDxfId="3905" dataCellStyle="Walutowy">
      <calculatedColumnFormula>C116-D116</calculatedColumnFormula>
    </tableColumn>
    <tableColumn id="5" xr3:uid="{00000000-0010-0000-DE00-000005000000}" name="Kolumna5" dataDxfId="3904" dataCellStyle="Procentowy">
      <calculatedColumnFormula>IFERROR(D116/C116,"")</calculatedColumnFormula>
    </tableColumn>
    <tableColumn id="6" xr3:uid="{00000000-0010-0000-DE00-000006000000}" name="Kolumna6" dataDxfId="3903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8681" dataDxfId="3914">
      <calculatedColumnFormula>'Wzorzec kategorii'!B84</calculatedColumnFormula>
    </tableColumn>
    <tableColumn id="2" xr3:uid="{00000000-0010-0000-DF00-000002000000}" name="Kolumna2" dataDxfId="3913" dataCellStyle="Walutowy"/>
    <tableColumn id="3" xr3:uid="{00000000-0010-0000-DF00-000003000000}" name="Kolumna3" dataDxfId="3912" dataCellStyle="Walutowy">
      <calculatedColumnFormula>SUM(Tabela19212547213[#This Row])</calculatedColumnFormula>
    </tableColumn>
    <tableColumn id="4" xr3:uid="{00000000-0010-0000-DF00-000004000000}" name="Kolumna4" dataDxfId="3911" dataCellStyle="Walutowy">
      <calculatedColumnFormula>C128-D128</calculatedColumnFormula>
    </tableColumn>
    <tableColumn id="5" xr3:uid="{00000000-0010-0000-DF00-000005000000}" name="Kolumna5" dataDxfId="3910" dataCellStyle="Procentowy">
      <calculatedColumnFormula>IFERROR(D128/C128,"")</calculatedColumnFormula>
    </tableColumn>
    <tableColumn id="6" xr3:uid="{00000000-0010-0000-DF00-000006000000}" name="Kolumna6" dataDxfId="3909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8680" dataDxfId="3920">
      <calculatedColumnFormula>'Wzorzec kategorii'!B96</calculatedColumnFormula>
    </tableColumn>
    <tableColumn id="2" xr3:uid="{00000000-0010-0000-E000-000002000000}" name="Kolumna2" dataDxfId="3919" dataCellStyle="Walutowy"/>
    <tableColumn id="3" xr3:uid="{00000000-0010-0000-E000-000003000000}" name="Kolumna3" dataDxfId="3918" dataCellStyle="Walutowy">
      <calculatedColumnFormula>SUM(Tabela19212446212[#This Row])</calculatedColumnFormula>
    </tableColumn>
    <tableColumn id="4" xr3:uid="{00000000-0010-0000-E000-000004000000}" name="Kolumna4" dataDxfId="3917" dataCellStyle="Walutowy">
      <calculatedColumnFormula>C140-D140</calculatedColumnFormula>
    </tableColumn>
    <tableColumn id="5" xr3:uid="{00000000-0010-0000-E000-000005000000}" name="Kolumna5" dataDxfId="3916" dataCellStyle="Procentowy">
      <calculatedColumnFormula>IFERROR(D140/C140,"")</calculatedColumnFormula>
    </tableColumn>
    <tableColumn id="6" xr3:uid="{00000000-0010-0000-E000-000006000000}" name="Kolumna6" dataDxfId="3915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26">
      <calculatedColumnFormula>'Wzorzec kategorii'!B108</calculatedColumnFormula>
    </tableColumn>
    <tableColumn id="2" xr3:uid="{00000000-0010-0000-E100-000002000000}" name="Kolumna2" dataDxfId="3925" dataCellStyle="Walutowy"/>
    <tableColumn id="3" xr3:uid="{00000000-0010-0000-E100-000003000000}" name="Kolumna3" dataDxfId="3924" dataCellStyle="Walutowy">
      <calculatedColumnFormula>SUM(Tabela192244210[#This Row])</calculatedColumnFormula>
    </tableColumn>
    <tableColumn id="4" xr3:uid="{00000000-0010-0000-E100-000004000000}" name="Kolumna4" dataDxfId="3923" dataCellStyle="Walutowy">
      <calculatedColumnFormula>C152-D152</calculatedColumnFormula>
    </tableColumn>
    <tableColumn id="5" xr3:uid="{00000000-0010-0000-E100-000005000000}" name="Kolumna5" dataDxfId="3922" dataCellStyle="Procentowy">
      <calculatedColumnFormula>IFERROR(D152/C152,"")</calculatedColumnFormula>
    </tableColumn>
    <tableColumn id="6" xr3:uid="{00000000-0010-0000-E100-000006000000}" name="Kolumna6" dataDxfId="3921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32">
      <calculatedColumnFormula>'Wzorzec kategorii'!B120</calculatedColumnFormula>
    </tableColumn>
    <tableColumn id="2" xr3:uid="{00000000-0010-0000-E200-000002000000}" name="Kolumna2" dataDxfId="3931" dataCellStyle="Walutowy"/>
    <tableColumn id="3" xr3:uid="{00000000-0010-0000-E200-000003000000}" name="Kolumna3" dataDxfId="3930" dataCellStyle="Walutowy">
      <calculatedColumnFormula>SUM(Tabela2548214[#This Row])</calculatedColumnFormula>
    </tableColumn>
    <tableColumn id="4" xr3:uid="{00000000-0010-0000-E200-000004000000}" name="Kolumna4" dataDxfId="3929" dataCellStyle="Walutowy">
      <calculatedColumnFormula>C164-D164</calculatedColumnFormula>
    </tableColumn>
    <tableColumn id="5" xr3:uid="{00000000-0010-0000-E200-000005000000}" name="Kolumna5" dataDxfId="3928" dataCellStyle="Procentowy">
      <calculatedColumnFormula>IFERROR(D164/C164,"")</calculatedColumnFormula>
    </tableColumn>
    <tableColumn id="6" xr3:uid="{00000000-0010-0000-E200-000006000000}" name="Kolumna6" dataDxfId="3927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38">
      <calculatedColumnFormula>'Wzorzec kategorii'!B132</calculatedColumnFormula>
    </tableColumn>
    <tableColumn id="2" xr3:uid="{00000000-0010-0000-E300-000002000000}" name="Kolumna2" dataDxfId="3937" dataCellStyle="Walutowy"/>
    <tableColumn id="3" xr3:uid="{00000000-0010-0000-E300-000003000000}" name="Kolumna3" dataDxfId="3936" dataCellStyle="Walutowy">
      <calculatedColumnFormula>SUM(Tabela2649215[#This Row])</calculatedColumnFormula>
    </tableColumn>
    <tableColumn id="4" xr3:uid="{00000000-0010-0000-E300-000004000000}" name="Kolumna4" dataDxfId="3935" dataCellStyle="Walutowy">
      <calculatedColumnFormula>C176-D176</calculatedColumnFormula>
    </tableColumn>
    <tableColumn id="5" xr3:uid="{00000000-0010-0000-E300-000005000000}" name="Kolumna5" dataDxfId="3934" dataCellStyle="Procentowy">
      <calculatedColumnFormula>IFERROR(D176/C176,"")</calculatedColumnFormula>
    </tableColumn>
    <tableColumn id="6" xr3:uid="{00000000-0010-0000-E300-000006000000}" name="Kolumna6" dataDxfId="3933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44">
      <calculatedColumnFormula>'Wzorzec kategorii'!B144</calculatedColumnFormula>
    </tableColumn>
    <tableColumn id="2" xr3:uid="{00000000-0010-0000-E400-000002000000}" name="Kolumna2" dataDxfId="3943" dataCellStyle="Walutowy"/>
    <tableColumn id="3" xr3:uid="{00000000-0010-0000-E400-000003000000}" name="Kolumna3" dataDxfId="3942" dataCellStyle="Walutowy">
      <calculatedColumnFormula>SUM(Tabela2750216[#This Row])</calculatedColumnFormula>
    </tableColumn>
    <tableColumn id="4" xr3:uid="{00000000-0010-0000-E400-000004000000}" name="Kolumna4" dataDxfId="3941" dataCellStyle="Walutowy">
      <calculatedColumnFormula>C188-D188</calculatedColumnFormula>
    </tableColumn>
    <tableColumn id="5" xr3:uid="{00000000-0010-0000-E400-000005000000}" name="Kolumna5" dataDxfId="3940" dataCellStyle="Procentowy">
      <calculatedColumnFormula>IFERROR(D188/C188,"")</calculatedColumnFormula>
    </tableColumn>
    <tableColumn id="6" xr3:uid="{00000000-0010-0000-E400-000006000000}" name="Kolumna6" dataDxfId="3939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9182" dataDxfId="8007" headerRowBorderDxfId="9181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038"/>
    <tableColumn id="2" xr3:uid="{00000000-0010-0000-1800-000002000000}" name="2" dataDxfId="8037"/>
    <tableColumn id="3" xr3:uid="{00000000-0010-0000-1800-000003000000}" name="3" dataDxfId="8036"/>
    <tableColumn id="4" xr3:uid="{00000000-0010-0000-1800-000004000000}" name="4" dataDxfId="8035"/>
    <tableColumn id="5" xr3:uid="{00000000-0010-0000-1800-000005000000}" name="5" dataDxfId="8034"/>
    <tableColumn id="6" xr3:uid="{00000000-0010-0000-1800-000006000000}" name="6" dataDxfId="8033"/>
    <tableColumn id="7" xr3:uid="{00000000-0010-0000-1800-000007000000}" name="7" dataDxfId="8032"/>
    <tableColumn id="8" xr3:uid="{00000000-0010-0000-1800-000008000000}" name="8" dataDxfId="8031"/>
    <tableColumn id="9" xr3:uid="{00000000-0010-0000-1800-000009000000}" name="9" dataDxfId="8030"/>
    <tableColumn id="10" xr3:uid="{00000000-0010-0000-1800-00000A000000}" name="10" dataDxfId="8029"/>
    <tableColumn id="11" xr3:uid="{00000000-0010-0000-1800-00000B000000}" name="11" dataDxfId="8028"/>
    <tableColumn id="12" xr3:uid="{00000000-0010-0000-1800-00000C000000}" name="12" dataDxfId="8027"/>
    <tableColumn id="13" xr3:uid="{00000000-0010-0000-1800-00000D000000}" name="13" dataDxfId="8026"/>
    <tableColumn id="14" xr3:uid="{00000000-0010-0000-1800-00000E000000}" name="14" dataDxfId="8025"/>
    <tableColumn id="15" xr3:uid="{00000000-0010-0000-1800-00000F000000}" name="15" dataDxfId="8024"/>
    <tableColumn id="16" xr3:uid="{00000000-0010-0000-1800-000010000000}" name="16" dataDxfId="8023"/>
    <tableColumn id="17" xr3:uid="{00000000-0010-0000-1800-000011000000}" name="17" dataDxfId="8022"/>
    <tableColumn id="18" xr3:uid="{00000000-0010-0000-1800-000012000000}" name="18" dataDxfId="8021"/>
    <tableColumn id="19" xr3:uid="{00000000-0010-0000-1800-000013000000}" name="19" dataDxfId="8020"/>
    <tableColumn id="20" xr3:uid="{00000000-0010-0000-1800-000014000000}" name="20" dataDxfId="8019"/>
    <tableColumn id="21" xr3:uid="{00000000-0010-0000-1800-000015000000}" name="21" dataDxfId="8018"/>
    <tableColumn id="22" xr3:uid="{00000000-0010-0000-1800-000016000000}" name="22" dataDxfId="8017"/>
    <tableColumn id="23" xr3:uid="{00000000-0010-0000-1800-000017000000}" name="23" dataDxfId="8016"/>
    <tableColumn id="24" xr3:uid="{00000000-0010-0000-1800-000018000000}" name="24" dataDxfId="8015"/>
    <tableColumn id="25" xr3:uid="{00000000-0010-0000-1800-000019000000}" name="25" dataDxfId="8014"/>
    <tableColumn id="26" xr3:uid="{00000000-0010-0000-1800-00001A000000}" name="26" dataDxfId="8013"/>
    <tableColumn id="27" xr3:uid="{00000000-0010-0000-1800-00001B000000}" name="27" dataDxfId="8012"/>
    <tableColumn id="28" xr3:uid="{00000000-0010-0000-1800-00001C000000}" name="28" dataDxfId="8011"/>
    <tableColumn id="29" xr3:uid="{00000000-0010-0000-1800-00001D000000}" name="29" dataDxfId="8010"/>
    <tableColumn id="30" xr3:uid="{00000000-0010-0000-1800-00001E000000}" name="30" dataDxfId="8009"/>
    <tableColumn id="31" xr3:uid="{00000000-0010-0000-1800-00001F000000}" name="31" dataDxfId="8008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50">
      <calculatedColumnFormula>'Wzorzec kategorii'!B156</calculatedColumnFormula>
    </tableColumn>
    <tableColumn id="2" xr3:uid="{00000000-0010-0000-E500-000002000000}" name="Kolumna2" dataDxfId="3949" dataCellStyle="Walutowy"/>
    <tableColumn id="3" xr3:uid="{00000000-0010-0000-E500-000003000000}" name="Kolumna3" dataDxfId="3948" dataCellStyle="Walutowy">
      <calculatedColumnFormula>SUM(Tabela2851217[#This Row])</calculatedColumnFormula>
    </tableColumn>
    <tableColumn id="4" xr3:uid="{00000000-0010-0000-E500-000004000000}" name="Kolumna4" dataDxfId="3947" dataCellStyle="Walutowy">
      <calculatedColumnFormula>C200-D200</calculatedColumnFormula>
    </tableColumn>
    <tableColumn id="5" xr3:uid="{00000000-0010-0000-E500-000005000000}" name="Kolumna5" dataDxfId="3946" dataCellStyle="Procentowy">
      <calculatedColumnFormula>IFERROR(D200/C200,"")</calculatedColumnFormula>
    </tableColumn>
    <tableColumn id="6" xr3:uid="{00000000-0010-0000-E500-000006000000}" name="Kolumna6" dataDxfId="3945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56">
      <calculatedColumnFormula>'Wzorzec kategorii'!B168</calculatedColumnFormula>
    </tableColumn>
    <tableColumn id="2" xr3:uid="{00000000-0010-0000-E600-000002000000}" name="Kolumna2" dataDxfId="3955" dataCellStyle="Walutowy"/>
    <tableColumn id="3" xr3:uid="{00000000-0010-0000-E600-000003000000}" name="Kolumna3" dataDxfId="3954" dataCellStyle="Walutowy">
      <calculatedColumnFormula>SUM(Tabela192345211[#This Row])</calculatedColumnFormula>
    </tableColumn>
    <tableColumn id="4" xr3:uid="{00000000-0010-0000-E600-000004000000}" name="Kolumna4" dataDxfId="3953" dataCellStyle="Walutowy">
      <calculatedColumnFormula>C212-D212</calculatedColumnFormula>
    </tableColumn>
    <tableColumn id="5" xr3:uid="{00000000-0010-0000-E600-000005000000}" name="Kolumna5" dataDxfId="3952" dataCellStyle="Procentowy">
      <calculatedColumnFormula>IFERROR(D212/C212,"")</calculatedColumnFormula>
    </tableColumn>
    <tableColumn id="6" xr3:uid="{00000000-0010-0000-E600-000006000000}" name="Kolumna6" dataDxfId="3951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57" dataDxfId="3958" headerRowBorderDxfId="8679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89"/>
    <tableColumn id="2" xr3:uid="{00000000-0010-0000-E700-000002000000}" name="2" dataDxfId="3988"/>
    <tableColumn id="3" xr3:uid="{00000000-0010-0000-E700-000003000000}" name="3" dataDxfId="3987"/>
    <tableColumn id="4" xr3:uid="{00000000-0010-0000-E700-000004000000}" name="4" dataDxfId="3986"/>
    <tableColumn id="5" xr3:uid="{00000000-0010-0000-E700-000005000000}" name="5" dataDxfId="3985"/>
    <tableColumn id="6" xr3:uid="{00000000-0010-0000-E700-000006000000}" name="6" dataDxfId="3984"/>
    <tableColumn id="7" xr3:uid="{00000000-0010-0000-E700-000007000000}" name="7" dataDxfId="3983"/>
    <tableColumn id="8" xr3:uid="{00000000-0010-0000-E700-000008000000}" name="8" dataDxfId="3982"/>
    <tableColumn id="9" xr3:uid="{00000000-0010-0000-E700-000009000000}" name="9" dataDxfId="3981"/>
    <tableColumn id="10" xr3:uid="{00000000-0010-0000-E700-00000A000000}" name="10" dataDxfId="3980"/>
    <tableColumn id="11" xr3:uid="{00000000-0010-0000-E700-00000B000000}" name="11" dataDxfId="3979"/>
    <tableColumn id="12" xr3:uid="{00000000-0010-0000-E700-00000C000000}" name="12" dataDxfId="3978"/>
    <tableColumn id="13" xr3:uid="{00000000-0010-0000-E700-00000D000000}" name="13" dataDxfId="3977"/>
    <tableColumn id="14" xr3:uid="{00000000-0010-0000-E700-00000E000000}" name="14" dataDxfId="3976"/>
    <tableColumn id="15" xr3:uid="{00000000-0010-0000-E700-00000F000000}" name="15" dataDxfId="3975"/>
    <tableColumn id="16" xr3:uid="{00000000-0010-0000-E700-000010000000}" name="16" dataDxfId="3974"/>
    <tableColumn id="17" xr3:uid="{00000000-0010-0000-E700-000011000000}" name="17" dataDxfId="3973"/>
    <tableColumn id="18" xr3:uid="{00000000-0010-0000-E700-000012000000}" name="18" dataDxfId="3972"/>
    <tableColumn id="19" xr3:uid="{00000000-0010-0000-E700-000013000000}" name="19" dataDxfId="3971"/>
    <tableColumn id="20" xr3:uid="{00000000-0010-0000-E700-000014000000}" name="20" dataDxfId="3970"/>
    <tableColumn id="21" xr3:uid="{00000000-0010-0000-E700-000015000000}" name="21" dataDxfId="3969"/>
    <tableColumn id="22" xr3:uid="{00000000-0010-0000-E700-000016000000}" name="22" dataDxfId="3968"/>
    <tableColumn id="23" xr3:uid="{00000000-0010-0000-E700-000017000000}" name="23" dataDxfId="3967"/>
    <tableColumn id="24" xr3:uid="{00000000-0010-0000-E700-000018000000}" name="24" dataDxfId="3966"/>
    <tableColumn id="25" xr3:uid="{00000000-0010-0000-E700-000019000000}" name="25" dataDxfId="3965"/>
    <tableColumn id="26" xr3:uid="{00000000-0010-0000-E700-00001A000000}" name="26" dataDxfId="3964"/>
    <tableColumn id="27" xr3:uid="{00000000-0010-0000-E700-00001B000000}" name="27" dataDxfId="3963"/>
    <tableColumn id="28" xr3:uid="{00000000-0010-0000-E700-00001C000000}" name="28" dataDxfId="3962"/>
    <tableColumn id="29" xr3:uid="{00000000-0010-0000-E700-00001D000000}" name="29" dataDxfId="3961"/>
    <tableColumn id="30" xr3:uid="{00000000-0010-0000-E700-00001E000000}" name="30" dataDxfId="3960"/>
    <tableColumn id="31" xr3:uid="{00000000-0010-0000-E700-00001F000000}" name="31" dataDxfId="3959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90" dataDxfId="3991" headerRowBorderDxfId="8678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022"/>
    <tableColumn id="2" xr3:uid="{00000000-0010-0000-E800-000002000000}" name="2" dataDxfId="4021"/>
    <tableColumn id="3" xr3:uid="{00000000-0010-0000-E800-000003000000}" name="3" dataDxfId="4020"/>
    <tableColumn id="4" xr3:uid="{00000000-0010-0000-E800-000004000000}" name="4" dataDxfId="4019"/>
    <tableColumn id="5" xr3:uid="{00000000-0010-0000-E800-000005000000}" name="5" dataDxfId="4018"/>
    <tableColumn id="6" xr3:uid="{00000000-0010-0000-E800-000006000000}" name="6" dataDxfId="4017"/>
    <tableColumn id="7" xr3:uid="{00000000-0010-0000-E800-000007000000}" name="7" dataDxfId="4016"/>
    <tableColumn id="8" xr3:uid="{00000000-0010-0000-E800-000008000000}" name="8" dataDxfId="4015"/>
    <tableColumn id="9" xr3:uid="{00000000-0010-0000-E800-000009000000}" name="9" dataDxfId="4014"/>
    <tableColumn id="10" xr3:uid="{00000000-0010-0000-E800-00000A000000}" name="10" dataDxfId="4013"/>
    <tableColumn id="11" xr3:uid="{00000000-0010-0000-E800-00000B000000}" name="11" dataDxfId="4012"/>
    <tableColumn id="12" xr3:uid="{00000000-0010-0000-E800-00000C000000}" name="12" dataDxfId="4011"/>
    <tableColumn id="13" xr3:uid="{00000000-0010-0000-E800-00000D000000}" name="13" dataDxfId="4010"/>
    <tableColumn id="14" xr3:uid="{00000000-0010-0000-E800-00000E000000}" name="14" dataDxfId="4009"/>
    <tableColumn id="15" xr3:uid="{00000000-0010-0000-E800-00000F000000}" name="15" dataDxfId="4008"/>
    <tableColumn id="16" xr3:uid="{00000000-0010-0000-E800-000010000000}" name="16" dataDxfId="4007"/>
    <tableColumn id="17" xr3:uid="{00000000-0010-0000-E800-000011000000}" name="17" dataDxfId="4006"/>
    <tableColumn id="18" xr3:uid="{00000000-0010-0000-E800-000012000000}" name="18" dataDxfId="4005"/>
    <tableColumn id="19" xr3:uid="{00000000-0010-0000-E800-000013000000}" name="19" dataDxfId="4004"/>
    <tableColumn id="20" xr3:uid="{00000000-0010-0000-E800-000014000000}" name="20" dataDxfId="4003"/>
    <tableColumn id="21" xr3:uid="{00000000-0010-0000-E800-000015000000}" name="21" dataDxfId="4002"/>
    <tableColumn id="22" xr3:uid="{00000000-0010-0000-E800-000016000000}" name="22" dataDxfId="4001"/>
    <tableColumn id="23" xr3:uid="{00000000-0010-0000-E800-000017000000}" name="23" dataDxfId="4000"/>
    <tableColumn id="24" xr3:uid="{00000000-0010-0000-E800-000018000000}" name="24" dataDxfId="3999"/>
    <tableColumn id="25" xr3:uid="{00000000-0010-0000-E800-000019000000}" name="25" dataDxfId="3998"/>
    <tableColumn id="26" xr3:uid="{00000000-0010-0000-E800-00001A000000}" name="26" dataDxfId="3997"/>
    <tableColumn id="27" xr3:uid="{00000000-0010-0000-E800-00001B000000}" name="27" dataDxfId="3996"/>
    <tableColumn id="28" xr3:uid="{00000000-0010-0000-E800-00001C000000}" name="28" dataDxfId="3995"/>
    <tableColumn id="29" xr3:uid="{00000000-0010-0000-E800-00001D000000}" name="29" dataDxfId="3994"/>
    <tableColumn id="30" xr3:uid="{00000000-0010-0000-E800-00001E000000}" name="30" dataDxfId="3993"/>
    <tableColumn id="31" xr3:uid="{00000000-0010-0000-E800-00001F000000}" name="31" dataDxfId="3992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023" dataDxfId="4024" headerRowBorderDxfId="8677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55"/>
    <tableColumn id="2" xr3:uid="{00000000-0010-0000-E900-000002000000}" name="2" dataDxfId="4054"/>
    <tableColumn id="3" xr3:uid="{00000000-0010-0000-E900-000003000000}" name="3" dataDxfId="4053"/>
    <tableColumn id="4" xr3:uid="{00000000-0010-0000-E900-000004000000}" name="4" dataDxfId="4052"/>
    <tableColumn id="5" xr3:uid="{00000000-0010-0000-E900-000005000000}" name="5" dataDxfId="4051"/>
    <tableColumn id="6" xr3:uid="{00000000-0010-0000-E900-000006000000}" name="6" dataDxfId="4050"/>
    <tableColumn id="7" xr3:uid="{00000000-0010-0000-E900-000007000000}" name="7" dataDxfId="4049"/>
    <tableColumn id="8" xr3:uid="{00000000-0010-0000-E900-000008000000}" name="8" dataDxfId="4048"/>
    <tableColumn id="9" xr3:uid="{00000000-0010-0000-E900-000009000000}" name="9" dataDxfId="4047"/>
    <tableColumn id="10" xr3:uid="{00000000-0010-0000-E900-00000A000000}" name="10" dataDxfId="4046"/>
    <tableColumn id="11" xr3:uid="{00000000-0010-0000-E900-00000B000000}" name="11" dataDxfId="4045"/>
    <tableColumn id="12" xr3:uid="{00000000-0010-0000-E900-00000C000000}" name="12" dataDxfId="4044"/>
    <tableColumn id="13" xr3:uid="{00000000-0010-0000-E900-00000D000000}" name="13" dataDxfId="4043"/>
    <tableColumn id="14" xr3:uid="{00000000-0010-0000-E900-00000E000000}" name="14" dataDxfId="4042"/>
    <tableColumn id="15" xr3:uid="{00000000-0010-0000-E900-00000F000000}" name="15" dataDxfId="4041"/>
    <tableColumn id="16" xr3:uid="{00000000-0010-0000-E900-000010000000}" name="16" dataDxfId="4040"/>
    <tableColumn id="17" xr3:uid="{00000000-0010-0000-E900-000011000000}" name="17" dataDxfId="4039"/>
    <tableColumn id="18" xr3:uid="{00000000-0010-0000-E900-000012000000}" name="18" dataDxfId="4038"/>
    <tableColumn id="19" xr3:uid="{00000000-0010-0000-E900-000013000000}" name="19" dataDxfId="4037"/>
    <tableColumn id="20" xr3:uid="{00000000-0010-0000-E900-000014000000}" name="20" dataDxfId="4036"/>
    <tableColumn id="21" xr3:uid="{00000000-0010-0000-E900-000015000000}" name="21" dataDxfId="4035"/>
    <tableColumn id="22" xr3:uid="{00000000-0010-0000-E900-000016000000}" name="22" dataDxfId="4034"/>
    <tableColumn id="23" xr3:uid="{00000000-0010-0000-E900-000017000000}" name="23" dataDxfId="4033"/>
    <tableColumn id="24" xr3:uid="{00000000-0010-0000-E900-000018000000}" name="24" dataDxfId="4032"/>
    <tableColumn id="25" xr3:uid="{00000000-0010-0000-E900-000019000000}" name="25" dataDxfId="4031"/>
    <tableColumn id="26" xr3:uid="{00000000-0010-0000-E900-00001A000000}" name="26" dataDxfId="4030"/>
    <tableColumn id="27" xr3:uid="{00000000-0010-0000-E900-00001B000000}" name="27" dataDxfId="4029"/>
    <tableColumn id="28" xr3:uid="{00000000-0010-0000-E900-00001C000000}" name="28" dataDxfId="4028"/>
    <tableColumn id="29" xr3:uid="{00000000-0010-0000-E900-00001D000000}" name="29" dataDxfId="4027"/>
    <tableColumn id="30" xr3:uid="{00000000-0010-0000-E900-00001E000000}" name="30" dataDxfId="4026"/>
    <tableColumn id="31" xr3:uid="{00000000-0010-0000-E900-00001F000000}" name="31" dataDxfId="4025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56" dataDxfId="4057" headerRowBorderDxfId="8676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88"/>
    <tableColumn id="2" xr3:uid="{00000000-0010-0000-EA00-000002000000}" name="2" dataDxfId="4087"/>
    <tableColumn id="3" xr3:uid="{00000000-0010-0000-EA00-000003000000}" name="3" dataDxfId="4086"/>
    <tableColumn id="4" xr3:uid="{00000000-0010-0000-EA00-000004000000}" name="4" dataDxfId="4085"/>
    <tableColumn id="5" xr3:uid="{00000000-0010-0000-EA00-000005000000}" name="5" dataDxfId="4084"/>
    <tableColumn id="6" xr3:uid="{00000000-0010-0000-EA00-000006000000}" name="6" dataDxfId="4083"/>
    <tableColumn id="7" xr3:uid="{00000000-0010-0000-EA00-000007000000}" name="7" dataDxfId="4082"/>
    <tableColumn id="8" xr3:uid="{00000000-0010-0000-EA00-000008000000}" name="8" dataDxfId="4081"/>
    <tableColumn id="9" xr3:uid="{00000000-0010-0000-EA00-000009000000}" name="9" dataDxfId="4080"/>
    <tableColumn id="10" xr3:uid="{00000000-0010-0000-EA00-00000A000000}" name="10" dataDxfId="4079"/>
    <tableColumn id="11" xr3:uid="{00000000-0010-0000-EA00-00000B000000}" name="11" dataDxfId="4078"/>
    <tableColumn id="12" xr3:uid="{00000000-0010-0000-EA00-00000C000000}" name="12" dataDxfId="4077"/>
    <tableColumn id="13" xr3:uid="{00000000-0010-0000-EA00-00000D000000}" name="13" dataDxfId="4076"/>
    <tableColumn id="14" xr3:uid="{00000000-0010-0000-EA00-00000E000000}" name="14" dataDxfId="4075"/>
    <tableColumn id="15" xr3:uid="{00000000-0010-0000-EA00-00000F000000}" name="15" dataDxfId="4074"/>
    <tableColumn id="16" xr3:uid="{00000000-0010-0000-EA00-000010000000}" name="16" dataDxfId="4073"/>
    <tableColumn id="17" xr3:uid="{00000000-0010-0000-EA00-000011000000}" name="17" dataDxfId="4072"/>
    <tableColumn id="18" xr3:uid="{00000000-0010-0000-EA00-000012000000}" name="18" dataDxfId="4071"/>
    <tableColumn id="19" xr3:uid="{00000000-0010-0000-EA00-000013000000}" name="19" dataDxfId="4070"/>
    <tableColumn id="20" xr3:uid="{00000000-0010-0000-EA00-000014000000}" name="20" dataDxfId="4069"/>
    <tableColumn id="21" xr3:uid="{00000000-0010-0000-EA00-000015000000}" name="21" dataDxfId="4068"/>
    <tableColumn id="22" xr3:uid="{00000000-0010-0000-EA00-000016000000}" name="22" dataDxfId="4067"/>
    <tableColumn id="23" xr3:uid="{00000000-0010-0000-EA00-000017000000}" name="23" dataDxfId="4066"/>
    <tableColumn id="24" xr3:uid="{00000000-0010-0000-EA00-000018000000}" name="24" dataDxfId="4065"/>
    <tableColumn id="25" xr3:uid="{00000000-0010-0000-EA00-000019000000}" name="25" dataDxfId="4064"/>
    <tableColumn id="26" xr3:uid="{00000000-0010-0000-EA00-00001A000000}" name="26" dataDxfId="4063"/>
    <tableColumn id="27" xr3:uid="{00000000-0010-0000-EA00-00001B000000}" name="27" dataDxfId="4062"/>
    <tableColumn id="28" xr3:uid="{00000000-0010-0000-EA00-00001C000000}" name="28" dataDxfId="4061"/>
    <tableColumn id="29" xr3:uid="{00000000-0010-0000-EA00-00001D000000}" name="29" dataDxfId="4060"/>
    <tableColumn id="30" xr3:uid="{00000000-0010-0000-EA00-00001E000000}" name="30" dataDxfId="4059"/>
    <tableColumn id="31" xr3:uid="{00000000-0010-0000-EA00-00001F000000}" name="31" dataDxfId="4058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89" dataDxfId="4090" headerRowBorderDxfId="8675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121"/>
    <tableColumn id="2" xr3:uid="{00000000-0010-0000-EB00-000002000000}" name="2" dataDxfId="4120"/>
    <tableColumn id="3" xr3:uid="{00000000-0010-0000-EB00-000003000000}" name="3" dataDxfId="4119"/>
    <tableColumn id="4" xr3:uid="{00000000-0010-0000-EB00-000004000000}" name="4" dataDxfId="4118"/>
    <tableColumn id="5" xr3:uid="{00000000-0010-0000-EB00-000005000000}" name="5" dataDxfId="4117"/>
    <tableColumn id="6" xr3:uid="{00000000-0010-0000-EB00-000006000000}" name="6" dataDxfId="4116"/>
    <tableColumn id="7" xr3:uid="{00000000-0010-0000-EB00-000007000000}" name="7" dataDxfId="4115"/>
    <tableColumn id="8" xr3:uid="{00000000-0010-0000-EB00-000008000000}" name="8" dataDxfId="4114"/>
    <tableColumn id="9" xr3:uid="{00000000-0010-0000-EB00-000009000000}" name="9" dataDxfId="4113"/>
    <tableColumn id="10" xr3:uid="{00000000-0010-0000-EB00-00000A000000}" name="10" dataDxfId="4112"/>
    <tableColumn id="11" xr3:uid="{00000000-0010-0000-EB00-00000B000000}" name="11" dataDxfId="4111"/>
    <tableColumn id="12" xr3:uid="{00000000-0010-0000-EB00-00000C000000}" name="12" dataDxfId="4110"/>
    <tableColumn id="13" xr3:uid="{00000000-0010-0000-EB00-00000D000000}" name="13" dataDxfId="4109"/>
    <tableColumn id="14" xr3:uid="{00000000-0010-0000-EB00-00000E000000}" name="14" dataDxfId="4108"/>
    <tableColumn id="15" xr3:uid="{00000000-0010-0000-EB00-00000F000000}" name="15" dataDxfId="4107"/>
    <tableColumn id="16" xr3:uid="{00000000-0010-0000-EB00-000010000000}" name="16" dataDxfId="4106"/>
    <tableColumn id="17" xr3:uid="{00000000-0010-0000-EB00-000011000000}" name="17" dataDxfId="4105"/>
    <tableColumn id="18" xr3:uid="{00000000-0010-0000-EB00-000012000000}" name="18" dataDxfId="4104"/>
    <tableColumn id="19" xr3:uid="{00000000-0010-0000-EB00-000013000000}" name="19" dataDxfId="4103"/>
    <tableColumn id="20" xr3:uid="{00000000-0010-0000-EB00-000014000000}" name="20" dataDxfId="4102"/>
    <tableColumn id="21" xr3:uid="{00000000-0010-0000-EB00-000015000000}" name="21" dataDxfId="4101"/>
    <tableColumn id="22" xr3:uid="{00000000-0010-0000-EB00-000016000000}" name="22" dataDxfId="4100"/>
    <tableColumn id="23" xr3:uid="{00000000-0010-0000-EB00-000017000000}" name="23" dataDxfId="4099"/>
    <tableColumn id="24" xr3:uid="{00000000-0010-0000-EB00-000018000000}" name="24" dataDxfId="4098"/>
    <tableColumn id="25" xr3:uid="{00000000-0010-0000-EB00-000019000000}" name="25" dataDxfId="4097"/>
    <tableColumn id="26" xr3:uid="{00000000-0010-0000-EB00-00001A000000}" name="26" dataDxfId="4096"/>
    <tableColumn id="27" xr3:uid="{00000000-0010-0000-EB00-00001B000000}" name="27" dataDxfId="4095"/>
    <tableColumn id="28" xr3:uid="{00000000-0010-0000-EB00-00001C000000}" name="28" dataDxfId="4094"/>
    <tableColumn id="29" xr3:uid="{00000000-0010-0000-EB00-00001D000000}" name="29" dataDxfId="4093"/>
    <tableColumn id="30" xr3:uid="{00000000-0010-0000-EB00-00001E000000}" name="30" dataDxfId="4092"/>
    <tableColumn id="31" xr3:uid="{00000000-0010-0000-EB00-00001F000000}" name="31" dataDxfId="4091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122" dataDxfId="4123" headerRowBorderDxfId="8674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54"/>
    <tableColumn id="2" xr3:uid="{00000000-0010-0000-EC00-000002000000}" name="2" dataDxfId="4153"/>
    <tableColumn id="3" xr3:uid="{00000000-0010-0000-EC00-000003000000}" name="3" dataDxfId="4152"/>
    <tableColumn id="4" xr3:uid="{00000000-0010-0000-EC00-000004000000}" name="4" dataDxfId="4151"/>
    <tableColumn id="5" xr3:uid="{00000000-0010-0000-EC00-000005000000}" name="5" dataDxfId="4150"/>
    <tableColumn id="6" xr3:uid="{00000000-0010-0000-EC00-000006000000}" name="6" dataDxfId="4149"/>
    <tableColumn id="7" xr3:uid="{00000000-0010-0000-EC00-000007000000}" name="7" dataDxfId="4148"/>
    <tableColumn id="8" xr3:uid="{00000000-0010-0000-EC00-000008000000}" name="8" dataDxfId="4147"/>
    <tableColumn id="9" xr3:uid="{00000000-0010-0000-EC00-000009000000}" name="9" dataDxfId="4146"/>
    <tableColumn id="10" xr3:uid="{00000000-0010-0000-EC00-00000A000000}" name="10" dataDxfId="4145"/>
    <tableColumn id="11" xr3:uid="{00000000-0010-0000-EC00-00000B000000}" name="11" dataDxfId="4144"/>
    <tableColumn id="12" xr3:uid="{00000000-0010-0000-EC00-00000C000000}" name="12" dataDxfId="4143"/>
    <tableColumn id="13" xr3:uid="{00000000-0010-0000-EC00-00000D000000}" name="13" dataDxfId="4142"/>
    <tableColumn id="14" xr3:uid="{00000000-0010-0000-EC00-00000E000000}" name="14" dataDxfId="4141"/>
    <tableColumn id="15" xr3:uid="{00000000-0010-0000-EC00-00000F000000}" name="15" dataDxfId="4140"/>
    <tableColumn id="16" xr3:uid="{00000000-0010-0000-EC00-000010000000}" name="16" dataDxfId="4139"/>
    <tableColumn id="17" xr3:uid="{00000000-0010-0000-EC00-000011000000}" name="17" dataDxfId="4138"/>
    <tableColumn id="18" xr3:uid="{00000000-0010-0000-EC00-000012000000}" name="18" dataDxfId="4137"/>
    <tableColumn id="19" xr3:uid="{00000000-0010-0000-EC00-000013000000}" name="19" dataDxfId="4136"/>
    <tableColumn id="20" xr3:uid="{00000000-0010-0000-EC00-000014000000}" name="20" dataDxfId="4135"/>
    <tableColumn id="21" xr3:uid="{00000000-0010-0000-EC00-000015000000}" name="21" dataDxfId="4134"/>
    <tableColumn id="22" xr3:uid="{00000000-0010-0000-EC00-000016000000}" name="22" dataDxfId="4133"/>
    <tableColumn id="23" xr3:uid="{00000000-0010-0000-EC00-000017000000}" name="23" dataDxfId="4132"/>
    <tableColumn id="24" xr3:uid="{00000000-0010-0000-EC00-000018000000}" name="24" dataDxfId="4131"/>
    <tableColumn id="25" xr3:uid="{00000000-0010-0000-EC00-000019000000}" name="25" dataDxfId="4130"/>
    <tableColumn id="26" xr3:uid="{00000000-0010-0000-EC00-00001A000000}" name="26" dataDxfId="4129"/>
    <tableColumn id="27" xr3:uid="{00000000-0010-0000-EC00-00001B000000}" name="27" dataDxfId="4128"/>
    <tableColumn id="28" xr3:uid="{00000000-0010-0000-EC00-00001C000000}" name="28" dataDxfId="4127"/>
    <tableColumn id="29" xr3:uid="{00000000-0010-0000-EC00-00001D000000}" name="29" dataDxfId="4126"/>
    <tableColumn id="30" xr3:uid="{00000000-0010-0000-EC00-00001E000000}" name="30" dataDxfId="4125"/>
    <tableColumn id="31" xr3:uid="{00000000-0010-0000-EC00-00001F000000}" name="31" dataDxfId="412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55" dataDxfId="4156" headerRowBorderDxfId="8673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87"/>
    <tableColumn id="2" xr3:uid="{00000000-0010-0000-ED00-000002000000}" name="2" dataDxfId="4186"/>
    <tableColumn id="3" xr3:uid="{00000000-0010-0000-ED00-000003000000}" name="3" dataDxfId="4185"/>
    <tableColumn id="4" xr3:uid="{00000000-0010-0000-ED00-000004000000}" name="4" dataDxfId="4184"/>
    <tableColumn id="5" xr3:uid="{00000000-0010-0000-ED00-000005000000}" name="5" dataDxfId="4183"/>
    <tableColumn id="6" xr3:uid="{00000000-0010-0000-ED00-000006000000}" name="6" dataDxfId="4182"/>
    <tableColumn id="7" xr3:uid="{00000000-0010-0000-ED00-000007000000}" name="7" dataDxfId="4181"/>
    <tableColumn id="8" xr3:uid="{00000000-0010-0000-ED00-000008000000}" name="8" dataDxfId="4180"/>
    <tableColumn id="9" xr3:uid="{00000000-0010-0000-ED00-000009000000}" name="9" dataDxfId="4179"/>
    <tableColumn id="10" xr3:uid="{00000000-0010-0000-ED00-00000A000000}" name="10" dataDxfId="4178"/>
    <tableColumn id="11" xr3:uid="{00000000-0010-0000-ED00-00000B000000}" name="11" dataDxfId="4177"/>
    <tableColumn id="12" xr3:uid="{00000000-0010-0000-ED00-00000C000000}" name="12" dataDxfId="4176"/>
    <tableColumn id="13" xr3:uid="{00000000-0010-0000-ED00-00000D000000}" name="13" dataDxfId="4175"/>
    <tableColumn id="14" xr3:uid="{00000000-0010-0000-ED00-00000E000000}" name="14" dataDxfId="4174"/>
    <tableColumn id="15" xr3:uid="{00000000-0010-0000-ED00-00000F000000}" name="15" dataDxfId="4173"/>
    <tableColumn id="16" xr3:uid="{00000000-0010-0000-ED00-000010000000}" name="16" dataDxfId="4172"/>
    <tableColumn id="17" xr3:uid="{00000000-0010-0000-ED00-000011000000}" name="17" dataDxfId="4171"/>
    <tableColumn id="18" xr3:uid="{00000000-0010-0000-ED00-000012000000}" name="18" dataDxfId="4170"/>
    <tableColumn id="19" xr3:uid="{00000000-0010-0000-ED00-000013000000}" name="19" dataDxfId="4169"/>
    <tableColumn id="20" xr3:uid="{00000000-0010-0000-ED00-000014000000}" name="20" dataDxfId="4168"/>
    <tableColumn id="21" xr3:uid="{00000000-0010-0000-ED00-000015000000}" name="21" dataDxfId="4167"/>
    <tableColumn id="22" xr3:uid="{00000000-0010-0000-ED00-000016000000}" name="22" dataDxfId="4166"/>
    <tableColumn id="23" xr3:uid="{00000000-0010-0000-ED00-000017000000}" name="23" dataDxfId="4165"/>
    <tableColumn id="24" xr3:uid="{00000000-0010-0000-ED00-000018000000}" name="24" dataDxfId="4164"/>
    <tableColumn id="25" xr3:uid="{00000000-0010-0000-ED00-000019000000}" name="25" dataDxfId="4163"/>
    <tableColumn id="26" xr3:uid="{00000000-0010-0000-ED00-00001A000000}" name="26" dataDxfId="4162"/>
    <tableColumn id="27" xr3:uid="{00000000-0010-0000-ED00-00001B000000}" name="27" dataDxfId="4161"/>
    <tableColumn id="28" xr3:uid="{00000000-0010-0000-ED00-00001C000000}" name="28" dataDxfId="4160"/>
    <tableColumn id="29" xr3:uid="{00000000-0010-0000-ED00-00001D000000}" name="29" dataDxfId="4159"/>
    <tableColumn id="30" xr3:uid="{00000000-0010-0000-ED00-00001E000000}" name="30" dataDxfId="4158"/>
    <tableColumn id="31" xr3:uid="{00000000-0010-0000-ED00-00001F000000}" name="31" dataDxfId="4157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88" dataDxfId="4189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20"/>
    <tableColumn id="2" xr3:uid="{00000000-0010-0000-EE00-000002000000}" name="2" dataDxfId="4219"/>
    <tableColumn id="3" xr3:uid="{00000000-0010-0000-EE00-000003000000}" name="3" dataDxfId="4218"/>
    <tableColumn id="4" xr3:uid="{00000000-0010-0000-EE00-000004000000}" name="4" dataDxfId="4217"/>
    <tableColumn id="5" xr3:uid="{00000000-0010-0000-EE00-000005000000}" name="5" dataDxfId="4216"/>
    <tableColumn id="6" xr3:uid="{00000000-0010-0000-EE00-000006000000}" name="6" dataDxfId="4215"/>
    <tableColumn id="7" xr3:uid="{00000000-0010-0000-EE00-000007000000}" name="7" dataDxfId="4214"/>
    <tableColumn id="8" xr3:uid="{00000000-0010-0000-EE00-000008000000}" name="8" dataDxfId="4213"/>
    <tableColumn id="9" xr3:uid="{00000000-0010-0000-EE00-000009000000}" name="9" dataDxfId="4212"/>
    <tableColumn id="10" xr3:uid="{00000000-0010-0000-EE00-00000A000000}" name="10" dataDxfId="4211"/>
    <tableColumn id="11" xr3:uid="{00000000-0010-0000-EE00-00000B000000}" name="11" dataDxfId="4210"/>
    <tableColumn id="12" xr3:uid="{00000000-0010-0000-EE00-00000C000000}" name="12" dataDxfId="4209"/>
    <tableColumn id="13" xr3:uid="{00000000-0010-0000-EE00-00000D000000}" name="13" dataDxfId="4208"/>
    <tableColumn id="14" xr3:uid="{00000000-0010-0000-EE00-00000E000000}" name="14" dataDxfId="4207"/>
    <tableColumn id="15" xr3:uid="{00000000-0010-0000-EE00-00000F000000}" name="15" dataDxfId="4206"/>
    <tableColumn id="16" xr3:uid="{00000000-0010-0000-EE00-000010000000}" name="16" dataDxfId="4205"/>
    <tableColumn id="17" xr3:uid="{00000000-0010-0000-EE00-000011000000}" name="17" dataDxfId="4204"/>
    <tableColumn id="18" xr3:uid="{00000000-0010-0000-EE00-000012000000}" name="18" dataDxfId="4203"/>
    <tableColumn id="19" xr3:uid="{00000000-0010-0000-EE00-000013000000}" name="19" dataDxfId="4202"/>
    <tableColumn id="20" xr3:uid="{00000000-0010-0000-EE00-000014000000}" name="20" dataDxfId="4201"/>
    <tableColumn id="21" xr3:uid="{00000000-0010-0000-EE00-000015000000}" name="21" dataDxfId="4200"/>
    <tableColumn id="22" xr3:uid="{00000000-0010-0000-EE00-000016000000}" name="22" dataDxfId="4199"/>
    <tableColumn id="23" xr3:uid="{00000000-0010-0000-EE00-000017000000}" name="23" dataDxfId="4198"/>
    <tableColumn id="24" xr3:uid="{00000000-0010-0000-EE00-000018000000}" name="24" dataDxfId="4197"/>
    <tableColumn id="25" xr3:uid="{00000000-0010-0000-EE00-000019000000}" name="25" dataDxfId="4196"/>
    <tableColumn id="26" xr3:uid="{00000000-0010-0000-EE00-00001A000000}" name="26" dataDxfId="4195"/>
    <tableColumn id="27" xr3:uid="{00000000-0010-0000-EE00-00001B000000}" name="27" dataDxfId="4194"/>
    <tableColumn id="28" xr3:uid="{00000000-0010-0000-EE00-00001C000000}" name="28" dataDxfId="4193"/>
    <tableColumn id="29" xr3:uid="{00000000-0010-0000-EE00-00001D000000}" name="29" dataDxfId="4192"/>
    <tableColumn id="30" xr3:uid="{00000000-0010-0000-EE00-00001E000000}" name="30" dataDxfId="4191"/>
    <tableColumn id="31" xr3:uid="{00000000-0010-0000-EE00-00001F000000}" name="31" dataDxfId="4190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9180" dataDxfId="9179">
  <tableColumns count="2">
    <tableColumn id="1" xr3:uid="{00000000-0010-0000-1900-000001000000}" name="Kategoria" dataDxfId="9178"/>
    <tableColumn id="2" xr3:uid="{00000000-0010-0000-1900-000002000000}" name="0" headerRowDxfId="9177" dataDxfId="9176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21" dataDxfId="4222" headerRowBorderDxfId="8672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53"/>
    <tableColumn id="2" xr3:uid="{00000000-0010-0000-EF00-000002000000}" name="2" dataDxfId="4252"/>
    <tableColumn id="3" xr3:uid="{00000000-0010-0000-EF00-000003000000}" name="3" dataDxfId="4251"/>
    <tableColumn id="4" xr3:uid="{00000000-0010-0000-EF00-000004000000}" name="4" dataDxfId="4250"/>
    <tableColumn id="5" xr3:uid="{00000000-0010-0000-EF00-000005000000}" name="5" dataDxfId="4249"/>
    <tableColumn id="6" xr3:uid="{00000000-0010-0000-EF00-000006000000}" name="6" dataDxfId="4248"/>
    <tableColumn id="7" xr3:uid="{00000000-0010-0000-EF00-000007000000}" name="7" dataDxfId="4247"/>
    <tableColumn id="8" xr3:uid="{00000000-0010-0000-EF00-000008000000}" name="8" dataDxfId="4246"/>
    <tableColumn id="9" xr3:uid="{00000000-0010-0000-EF00-000009000000}" name="9" dataDxfId="4245"/>
    <tableColumn id="10" xr3:uid="{00000000-0010-0000-EF00-00000A000000}" name="10" dataDxfId="4244"/>
    <tableColumn id="11" xr3:uid="{00000000-0010-0000-EF00-00000B000000}" name="11" dataDxfId="4243"/>
    <tableColumn id="12" xr3:uid="{00000000-0010-0000-EF00-00000C000000}" name="12" dataDxfId="4242"/>
    <tableColumn id="13" xr3:uid="{00000000-0010-0000-EF00-00000D000000}" name="13" dataDxfId="4241"/>
    <tableColumn id="14" xr3:uid="{00000000-0010-0000-EF00-00000E000000}" name="14" dataDxfId="4240"/>
    <tableColumn id="15" xr3:uid="{00000000-0010-0000-EF00-00000F000000}" name="15" dataDxfId="4239"/>
    <tableColumn id="16" xr3:uid="{00000000-0010-0000-EF00-000010000000}" name="16" dataDxfId="4238"/>
    <tableColumn id="17" xr3:uid="{00000000-0010-0000-EF00-000011000000}" name="17" dataDxfId="4237"/>
    <tableColumn id="18" xr3:uid="{00000000-0010-0000-EF00-000012000000}" name="18" dataDxfId="4236"/>
    <tableColumn id="19" xr3:uid="{00000000-0010-0000-EF00-000013000000}" name="19" dataDxfId="4235"/>
    <tableColumn id="20" xr3:uid="{00000000-0010-0000-EF00-000014000000}" name="20" dataDxfId="4234"/>
    <tableColumn id="21" xr3:uid="{00000000-0010-0000-EF00-000015000000}" name="21" dataDxfId="4233"/>
    <tableColumn id="22" xr3:uid="{00000000-0010-0000-EF00-000016000000}" name="22" dataDxfId="4232"/>
    <tableColumn id="23" xr3:uid="{00000000-0010-0000-EF00-000017000000}" name="23" dataDxfId="4231"/>
    <tableColumn id="24" xr3:uid="{00000000-0010-0000-EF00-000018000000}" name="24" dataDxfId="4230"/>
    <tableColumn id="25" xr3:uid="{00000000-0010-0000-EF00-000019000000}" name="25" dataDxfId="4229"/>
    <tableColumn id="26" xr3:uid="{00000000-0010-0000-EF00-00001A000000}" name="26" dataDxfId="4228"/>
    <tableColumn id="27" xr3:uid="{00000000-0010-0000-EF00-00001B000000}" name="27" dataDxfId="4227"/>
    <tableColumn id="28" xr3:uid="{00000000-0010-0000-EF00-00001C000000}" name="28" dataDxfId="4226"/>
    <tableColumn id="29" xr3:uid="{00000000-0010-0000-EF00-00001D000000}" name="29" dataDxfId="4225"/>
    <tableColumn id="30" xr3:uid="{00000000-0010-0000-EF00-00001E000000}" name="30" dataDxfId="4224"/>
    <tableColumn id="31" xr3:uid="{00000000-0010-0000-EF00-00001F000000}" name="31" dataDxfId="4223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54" dataDxfId="4255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86"/>
    <tableColumn id="2" xr3:uid="{00000000-0010-0000-F000-000002000000}" name="2" dataDxfId="4285"/>
    <tableColumn id="3" xr3:uid="{00000000-0010-0000-F000-000003000000}" name="3" dataDxfId="4284"/>
    <tableColumn id="4" xr3:uid="{00000000-0010-0000-F000-000004000000}" name="4" dataDxfId="4283"/>
    <tableColumn id="5" xr3:uid="{00000000-0010-0000-F000-000005000000}" name="5" dataDxfId="4282"/>
    <tableColumn id="6" xr3:uid="{00000000-0010-0000-F000-000006000000}" name="6" dataDxfId="4281"/>
    <tableColumn id="7" xr3:uid="{00000000-0010-0000-F000-000007000000}" name="7" dataDxfId="4280"/>
    <tableColumn id="8" xr3:uid="{00000000-0010-0000-F000-000008000000}" name="8" dataDxfId="4279"/>
    <tableColumn id="9" xr3:uid="{00000000-0010-0000-F000-000009000000}" name="9" dataDxfId="4278"/>
    <tableColumn id="10" xr3:uid="{00000000-0010-0000-F000-00000A000000}" name="10" dataDxfId="4277"/>
    <tableColumn id="11" xr3:uid="{00000000-0010-0000-F000-00000B000000}" name="11" dataDxfId="4276"/>
    <tableColumn id="12" xr3:uid="{00000000-0010-0000-F000-00000C000000}" name="12" dataDxfId="4275"/>
    <tableColumn id="13" xr3:uid="{00000000-0010-0000-F000-00000D000000}" name="13" dataDxfId="4274"/>
    <tableColumn id="14" xr3:uid="{00000000-0010-0000-F000-00000E000000}" name="14" dataDxfId="4273"/>
    <tableColumn id="15" xr3:uid="{00000000-0010-0000-F000-00000F000000}" name="15" dataDxfId="4272"/>
    <tableColumn id="16" xr3:uid="{00000000-0010-0000-F000-000010000000}" name="16" dataDxfId="4271"/>
    <tableColumn id="17" xr3:uid="{00000000-0010-0000-F000-000011000000}" name="17" dataDxfId="4270"/>
    <tableColumn id="18" xr3:uid="{00000000-0010-0000-F000-000012000000}" name="18" dataDxfId="4269"/>
    <tableColumn id="19" xr3:uid="{00000000-0010-0000-F000-000013000000}" name="19" dataDxfId="4268"/>
    <tableColumn id="20" xr3:uid="{00000000-0010-0000-F000-000014000000}" name="20" dataDxfId="4267"/>
    <tableColumn id="21" xr3:uid="{00000000-0010-0000-F000-000015000000}" name="21" dataDxfId="4266"/>
    <tableColumn id="22" xr3:uid="{00000000-0010-0000-F000-000016000000}" name="22" dataDxfId="4265"/>
    <tableColumn id="23" xr3:uid="{00000000-0010-0000-F000-000017000000}" name="23" dataDxfId="4264"/>
    <tableColumn id="24" xr3:uid="{00000000-0010-0000-F000-000018000000}" name="24" dataDxfId="4263"/>
    <tableColumn id="25" xr3:uid="{00000000-0010-0000-F000-000019000000}" name="25" dataDxfId="4262"/>
    <tableColumn id="26" xr3:uid="{00000000-0010-0000-F000-00001A000000}" name="26" dataDxfId="4261"/>
    <tableColumn id="27" xr3:uid="{00000000-0010-0000-F000-00001B000000}" name="27" dataDxfId="4260"/>
    <tableColumn id="28" xr3:uid="{00000000-0010-0000-F000-00001C000000}" name="28" dataDxfId="4259"/>
    <tableColumn id="29" xr3:uid="{00000000-0010-0000-F000-00001D000000}" name="29" dataDxfId="4258"/>
    <tableColumn id="30" xr3:uid="{00000000-0010-0000-F000-00001E000000}" name="30" dataDxfId="4257"/>
    <tableColumn id="31" xr3:uid="{00000000-0010-0000-F000-00001F000000}" name="31" dataDxfId="4256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87" dataDxfId="4288" headerRowBorderDxfId="8671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319"/>
    <tableColumn id="2" xr3:uid="{00000000-0010-0000-F100-000002000000}" name="2" dataDxfId="4318"/>
    <tableColumn id="3" xr3:uid="{00000000-0010-0000-F100-000003000000}" name="3" dataDxfId="4317"/>
    <tableColumn id="4" xr3:uid="{00000000-0010-0000-F100-000004000000}" name="4" dataDxfId="4316"/>
    <tableColumn id="5" xr3:uid="{00000000-0010-0000-F100-000005000000}" name="5" dataDxfId="4315"/>
    <tableColumn id="6" xr3:uid="{00000000-0010-0000-F100-000006000000}" name="6" dataDxfId="4314"/>
    <tableColumn id="7" xr3:uid="{00000000-0010-0000-F100-000007000000}" name="7" dataDxfId="4313"/>
    <tableColumn id="8" xr3:uid="{00000000-0010-0000-F100-000008000000}" name="8" dataDxfId="4312"/>
    <tableColumn id="9" xr3:uid="{00000000-0010-0000-F100-000009000000}" name="9" dataDxfId="4311"/>
    <tableColumn id="10" xr3:uid="{00000000-0010-0000-F100-00000A000000}" name="10" dataDxfId="4310"/>
    <tableColumn id="11" xr3:uid="{00000000-0010-0000-F100-00000B000000}" name="11" dataDxfId="4309"/>
    <tableColumn id="12" xr3:uid="{00000000-0010-0000-F100-00000C000000}" name="12" dataDxfId="4308"/>
    <tableColumn id="13" xr3:uid="{00000000-0010-0000-F100-00000D000000}" name="13" dataDxfId="4307"/>
    <tableColumn id="14" xr3:uid="{00000000-0010-0000-F100-00000E000000}" name="14" dataDxfId="4306"/>
    <tableColumn id="15" xr3:uid="{00000000-0010-0000-F100-00000F000000}" name="15" dataDxfId="4305"/>
    <tableColumn id="16" xr3:uid="{00000000-0010-0000-F100-000010000000}" name="16" dataDxfId="4304"/>
    <tableColumn id="17" xr3:uid="{00000000-0010-0000-F100-000011000000}" name="17" dataDxfId="4303"/>
    <tableColumn id="18" xr3:uid="{00000000-0010-0000-F100-000012000000}" name="18" dataDxfId="4302"/>
    <tableColumn id="19" xr3:uid="{00000000-0010-0000-F100-000013000000}" name="19" dataDxfId="4301"/>
    <tableColumn id="20" xr3:uid="{00000000-0010-0000-F100-000014000000}" name="20" dataDxfId="4300"/>
    <tableColumn id="21" xr3:uid="{00000000-0010-0000-F100-000015000000}" name="21" dataDxfId="4299"/>
    <tableColumn id="22" xr3:uid="{00000000-0010-0000-F100-000016000000}" name="22" dataDxfId="4298"/>
    <tableColumn id="23" xr3:uid="{00000000-0010-0000-F100-000017000000}" name="23" dataDxfId="4297"/>
    <tableColumn id="24" xr3:uid="{00000000-0010-0000-F100-000018000000}" name="24" dataDxfId="4296"/>
    <tableColumn id="25" xr3:uid="{00000000-0010-0000-F100-000019000000}" name="25" dataDxfId="4295"/>
    <tableColumn id="26" xr3:uid="{00000000-0010-0000-F100-00001A000000}" name="26" dataDxfId="4294"/>
    <tableColumn id="27" xr3:uid="{00000000-0010-0000-F100-00001B000000}" name="27" dataDxfId="4293"/>
    <tableColumn id="28" xr3:uid="{00000000-0010-0000-F100-00001C000000}" name="28" dataDxfId="4292"/>
    <tableColumn id="29" xr3:uid="{00000000-0010-0000-F100-00001D000000}" name="29" dataDxfId="4291"/>
    <tableColumn id="30" xr3:uid="{00000000-0010-0000-F100-00001E000000}" name="30" dataDxfId="4290"/>
    <tableColumn id="31" xr3:uid="{00000000-0010-0000-F100-00001F000000}" name="31" dataDxfId="4289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325">
      <calculatedColumnFormula>'Wzorzec kategorii'!B180</calculatedColumnFormula>
    </tableColumn>
    <tableColumn id="2" xr3:uid="{00000000-0010-0000-F200-000002000000}" name="Kolumna2" dataDxfId="4324" dataCellStyle="Walutowy"/>
    <tableColumn id="3" xr3:uid="{00000000-0010-0000-F200-000003000000}" name="Kolumna3" dataDxfId="4323" dataCellStyle="Walutowy">
      <calculatedColumnFormula>SUM(Tabela19234559219[#This Row])</calculatedColumnFormula>
    </tableColumn>
    <tableColumn id="4" xr3:uid="{00000000-0010-0000-F200-000004000000}" name="Kolumna4" dataDxfId="4322" dataCellStyle="Walutowy">
      <calculatedColumnFormula>C224-D224</calculatedColumnFormula>
    </tableColumn>
    <tableColumn id="5" xr3:uid="{00000000-0010-0000-F200-000005000000}" name="Kolumna5" dataDxfId="4321" dataCellStyle="Procentowy">
      <calculatedColumnFormula>IFERROR(D224/C224,"")</calculatedColumnFormula>
    </tableColumn>
    <tableColumn id="6" xr3:uid="{00000000-0010-0000-F200-000006000000}" name="Kolumna6" dataDxfId="4320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326" dataDxfId="4327" headerRowBorderDxfId="8670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58"/>
    <tableColumn id="2" xr3:uid="{00000000-0010-0000-F300-000002000000}" name="2" dataDxfId="4357"/>
    <tableColumn id="3" xr3:uid="{00000000-0010-0000-F300-000003000000}" name="3" dataDxfId="4356"/>
    <tableColumn id="4" xr3:uid="{00000000-0010-0000-F300-000004000000}" name="4" dataDxfId="4355"/>
    <tableColumn id="5" xr3:uid="{00000000-0010-0000-F300-000005000000}" name="5" dataDxfId="4354"/>
    <tableColumn id="6" xr3:uid="{00000000-0010-0000-F300-000006000000}" name="6" dataDxfId="4353"/>
    <tableColumn id="7" xr3:uid="{00000000-0010-0000-F300-000007000000}" name="7" dataDxfId="4352"/>
    <tableColumn id="8" xr3:uid="{00000000-0010-0000-F300-000008000000}" name="8" dataDxfId="4351"/>
    <tableColumn id="9" xr3:uid="{00000000-0010-0000-F300-000009000000}" name="9" dataDxfId="4350"/>
    <tableColumn id="10" xr3:uid="{00000000-0010-0000-F300-00000A000000}" name="10" dataDxfId="4349"/>
    <tableColumn id="11" xr3:uid="{00000000-0010-0000-F300-00000B000000}" name="11" dataDxfId="4348"/>
    <tableColumn id="12" xr3:uid="{00000000-0010-0000-F300-00000C000000}" name="12" dataDxfId="4347"/>
    <tableColumn id="13" xr3:uid="{00000000-0010-0000-F300-00000D000000}" name="13" dataDxfId="4346"/>
    <tableColumn id="14" xr3:uid="{00000000-0010-0000-F300-00000E000000}" name="14" dataDxfId="4345"/>
    <tableColumn id="15" xr3:uid="{00000000-0010-0000-F300-00000F000000}" name="15" dataDxfId="4344"/>
    <tableColumn id="16" xr3:uid="{00000000-0010-0000-F300-000010000000}" name="16" dataDxfId="4343"/>
    <tableColumn id="17" xr3:uid="{00000000-0010-0000-F300-000011000000}" name="17" dataDxfId="4342"/>
    <tableColumn id="18" xr3:uid="{00000000-0010-0000-F300-000012000000}" name="18" dataDxfId="4341"/>
    <tableColumn id="19" xr3:uid="{00000000-0010-0000-F300-000013000000}" name="19" dataDxfId="4340"/>
    <tableColumn id="20" xr3:uid="{00000000-0010-0000-F300-000014000000}" name="20" dataDxfId="4339"/>
    <tableColumn id="21" xr3:uid="{00000000-0010-0000-F300-000015000000}" name="21" dataDxfId="4338"/>
    <tableColumn id="22" xr3:uid="{00000000-0010-0000-F300-000016000000}" name="22" dataDxfId="4337"/>
    <tableColumn id="23" xr3:uid="{00000000-0010-0000-F300-000017000000}" name="23" dataDxfId="4336"/>
    <tableColumn id="24" xr3:uid="{00000000-0010-0000-F300-000018000000}" name="24" dataDxfId="4335"/>
    <tableColumn id="25" xr3:uid="{00000000-0010-0000-F300-000019000000}" name="25" dataDxfId="4334"/>
    <tableColumn id="26" xr3:uid="{00000000-0010-0000-F300-00001A000000}" name="26" dataDxfId="4333"/>
    <tableColumn id="27" xr3:uid="{00000000-0010-0000-F300-00001B000000}" name="27" dataDxfId="4332"/>
    <tableColumn id="28" xr3:uid="{00000000-0010-0000-F300-00001C000000}" name="28" dataDxfId="4331"/>
    <tableColumn id="29" xr3:uid="{00000000-0010-0000-F300-00001D000000}" name="29" dataDxfId="4330"/>
    <tableColumn id="30" xr3:uid="{00000000-0010-0000-F300-00001E000000}" name="30" dataDxfId="4329"/>
    <tableColumn id="31" xr3:uid="{00000000-0010-0000-F300-00001F000000}" name="31" dataDxfId="432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64">
      <calculatedColumnFormula>'Wzorzec kategorii'!B192</calculatedColumnFormula>
    </tableColumn>
    <tableColumn id="2" xr3:uid="{00000000-0010-0000-F400-000002000000}" name="Kolumna2" dataDxfId="4363" dataCellStyle="Walutowy"/>
    <tableColumn id="3" xr3:uid="{00000000-0010-0000-F400-000003000000}" name="Kolumna3" dataDxfId="4362" dataCellStyle="Walutowy">
      <calculatedColumnFormula>SUM(Tabela1923455962222[#This Row])</calculatedColumnFormula>
    </tableColumn>
    <tableColumn id="4" xr3:uid="{00000000-0010-0000-F400-000004000000}" name="Kolumna4" dataDxfId="4361" dataCellStyle="Walutowy">
      <calculatedColumnFormula>C236-D236</calculatedColumnFormula>
    </tableColumn>
    <tableColumn id="5" xr3:uid="{00000000-0010-0000-F400-000005000000}" name="Kolumna5" dataDxfId="4360" dataCellStyle="Procentowy">
      <calculatedColumnFormula>IFERROR(D236/C236,"")</calculatedColumnFormula>
    </tableColumn>
    <tableColumn id="6" xr3:uid="{00000000-0010-0000-F400-000006000000}" name="Kolumna6" dataDxfId="4359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70">
      <calculatedColumnFormula>'Wzorzec kategorii'!B204</calculatedColumnFormula>
    </tableColumn>
    <tableColumn id="2" xr3:uid="{00000000-0010-0000-F500-000002000000}" name="Kolumna2" dataDxfId="4369" dataCellStyle="Walutowy"/>
    <tableColumn id="3" xr3:uid="{00000000-0010-0000-F500-000003000000}" name="Kolumna3" dataDxfId="4368" dataCellStyle="Walutowy">
      <calculatedColumnFormula>SUM(Tabela1923455963223[#This Row])</calculatedColumnFormula>
    </tableColumn>
    <tableColumn id="4" xr3:uid="{00000000-0010-0000-F500-000004000000}" name="Kolumna4" dataDxfId="4367" dataCellStyle="Walutowy">
      <calculatedColumnFormula>C248-D248</calculatedColumnFormula>
    </tableColumn>
    <tableColumn id="5" xr3:uid="{00000000-0010-0000-F500-000005000000}" name="Kolumna5" dataDxfId="4366" dataCellStyle="Procentowy">
      <calculatedColumnFormula>IFERROR(D248/C248,"")</calculatedColumnFormula>
    </tableColumn>
    <tableColumn id="6" xr3:uid="{00000000-0010-0000-F500-000006000000}" name="Kolumna6" dataDxfId="4365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71" dataDxfId="4372" headerRowBorderDxfId="8669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403"/>
    <tableColumn id="2" xr3:uid="{00000000-0010-0000-F600-000002000000}" name="2" dataDxfId="4402"/>
    <tableColumn id="3" xr3:uid="{00000000-0010-0000-F600-000003000000}" name="3" dataDxfId="4401"/>
    <tableColumn id="4" xr3:uid="{00000000-0010-0000-F600-000004000000}" name="4" dataDxfId="4400"/>
    <tableColumn id="5" xr3:uid="{00000000-0010-0000-F600-000005000000}" name="5" dataDxfId="4399"/>
    <tableColumn id="6" xr3:uid="{00000000-0010-0000-F600-000006000000}" name="6" dataDxfId="4398"/>
    <tableColumn id="7" xr3:uid="{00000000-0010-0000-F600-000007000000}" name="7" dataDxfId="4397"/>
    <tableColumn id="8" xr3:uid="{00000000-0010-0000-F600-000008000000}" name="8" dataDxfId="4396"/>
    <tableColumn id="9" xr3:uid="{00000000-0010-0000-F600-000009000000}" name="9" dataDxfId="4395"/>
    <tableColumn id="10" xr3:uid="{00000000-0010-0000-F600-00000A000000}" name="10" dataDxfId="4394"/>
    <tableColumn id="11" xr3:uid="{00000000-0010-0000-F600-00000B000000}" name="11" dataDxfId="4393"/>
    <tableColumn id="12" xr3:uid="{00000000-0010-0000-F600-00000C000000}" name="12" dataDxfId="4392"/>
    <tableColumn id="13" xr3:uid="{00000000-0010-0000-F600-00000D000000}" name="13" dataDxfId="4391"/>
    <tableColumn id="14" xr3:uid="{00000000-0010-0000-F600-00000E000000}" name="14" dataDxfId="4390"/>
    <tableColumn id="15" xr3:uid="{00000000-0010-0000-F600-00000F000000}" name="15" dataDxfId="4389"/>
    <tableColumn id="16" xr3:uid="{00000000-0010-0000-F600-000010000000}" name="16" dataDxfId="4388"/>
    <tableColumn id="17" xr3:uid="{00000000-0010-0000-F600-000011000000}" name="17" dataDxfId="4387"/>
    <tableColumn id="18" xr3:uid="{00000000-0010-0000-F600-000012000000}" name="18" dataDxfId="4386"/>
    <tableColumn id="19" xr3:uid="{00000000-0010-0000-F600-000013000000}" name="19" dataDxfId="4385"/>
    <tableColumn id="20" xr3:uid="{00000000-0010-0000-F600-000014000000}" name="20" dataDxfId="4384"/>
    <tableColumn id="21" xr3:uid="{00000000-0010-0000-F600-000015000000}" name="21" dataDxfId="4383"/>
    <tableColumn id="22" xr3:uid="{00000000-0010-0000-F600-000016000000}" name="22" dataDxfId="4382"/>
    <tableColumn id="23" xr3:uid="{00000000-0010-0000-F600-000017000000}" name="23" dataDxfId="4381"/>
    <tableColumn id="24" xr3:uid="{00000000-0010-0000-F600-000018000000}" name="24" dataDxfId="4380"/>
    <tableColumn id="25" xr3:uid="{00000000-0010-0000-F600-000019000000}" name="25" dataDxfId="4379"/>
    <tableColumn id="26" xr3:uid="{00000000-0010-0000-F600-00001A000000}" name="26" dataDxfId="4378"/>
    <tableColumn id="27" xr3:uid="{00000000-0010-0000-F600-00001B000000}" name="27" dataDxfId="4377"/>
    <tableColumn id="28" xr3:uid="{00000000-0010-0000-F600-00001C000000}" name="28" dataDxfId="4376"/>
    <tableColumn id="29" xr3:uid="{00000000-0010-0000-F600-00001D000000}" name="29" dataDxfId="4375"/>
    <tableColumn id="30" xr3:uid="{00000000-0010-0000-F600-00001E000000}" name="30" dataDxfId="4374"/>
    <tableColumn id="31" xr3:uid="{00000000-0010-0000-F600-00001F000000}" name="31" dataDxfId="4373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404" dataDxfId="4405" headerRowBorderDxfId="8668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36"/>
    <tableColumn id="2" xr3:uid="{00000000-0010-0000-F700-000002000000}" name="2" dataDxfId="4435"/>
    <tableColumn id="3" xr3:uid="{00000000-0010-0000-F700-000003000000}" name="3" dataDxfId="4434"/>
    <tableColumn id="4" xr3:uid="{00000000-0010-0000-F700-000004000000}" name="4" dataDxfId="4433"/>
    <tableColumn id="5" xr3:uid="{00000000-0010-0000-F700-000005000000}" name="5" dataDxfId="4432"/>
    <tableColumn id="6" xr3:uid="{00000000-0010-0000-F700-000006000000}" name="6" dataDxfId="4431"/>
    <tableColumn id="7" xr3:uid="{00000000-0010-0000-F700-000007000000}" name="7" dataDxfId="4430"/>
    <tableColumn id="8" xr3:uid="{00000000-0010-0000-F700-000008000000}" name="8" dataDxfId="4429"/>
    <tableColumn id="9" xr3:uid="{00000000-0010-0000-F700-000009000000}" name="9" dataDxfId="4428"/>
    <tableColumn id="10" xr3:uid="{00000000-0010-0000-F700-00000A000000}" name="10" dataDxfId="4427"/>
    <tableColumn id="11" xr3:uid="{00000000-0010-0000-F700-00000B000000}" name="11" dataDxfId="4426"/>
    <tableColumn id="12" xr3:uid="{00000000-0010-0000-F700-00000C000000}" name="12" dataDxfId="4425"/>
    <tableColumn id="13" xr3:uid="{00000000-0010-0000-F700-00000D000000}" name="13" dataDxfId="4424"/>
    <tableColumn id="14" xr3:uid="{00000000-0010-0000-F700-00000E000000}" name="14" dataDxfId="4423"/>
    <tableColumn id="15" xr3:uid="{00000000-0010-0000-F700-00000F000000}" name="15" dataDxfId="4422"/>
    <tableColumn id="16" xr3:uid="{00000000-0010-0000-F700-000010000000}" name="16" dataDxfId="4421"/>
    <tableColumn id="17" xr3:uid="{00000000-0010-0000-F700-000011000000}" name="17" dataDxfId="4420"/>
    <tableColumn id="18" xr3:uid="{00000000-0010-0000-F700-000012000000}" name="18" dataDxfId="4419"/>
    <tableColumn id="19" xr3:uid="{00000000-0010-0000-F700-000013000000}" name="19" dataDxfId="4418"/>
    <tableColumn id="20" xr3:uid="{00000000-0010-0000-F700-000014000000}" name="20" dataDxfId="4417"/>
    <tableColumn id="21" xr3:uid="{00000000-0010-0000-F700-000015000000}" name="21" dataDxfId="4416"/>
    <tableColumn id="22" xr3:uid="{00000000-0010-0000-F700-000016000000}" name="22" dataDxfId="4415"/>
    <tableColumn id="23" xr3:uid="{00000000-0010-0000-F700-000017000000}" name="23" dataDxfId="4414"/>
    <tableColumn id="24" xr3:uid="{00000000-0010-0000-F700-000018000000}" name="24" dataDxfId="4413"/>
    <tableColumn id="25" xr3:uid="{00000000-0010-0000-F700-000019000000}" name="25" dataDxfId="4412"/>
    <tableColumn id="26" xr3:uid="{00000000-0010-0000-F700-00001A000000}" name="26" dataDxfId="4411"/>
    <tableColumn id="27" xr3:uid="{00000000-0010-0000-F700-00001B000000}" name="27" dataDxfId="4410"/>
    <tableColumn id="28" xr3:uid="{00000000-0010-0000-F700-00001C000000}" name="28" dataDxfId="4409"/>
    <tableColumn id="29" xr3:uid="{00000000-0010-0000-F700-00001D000000}" name="29" dataDxfId="4408"/>
    <tableColumn id="30" xr3:uid="{00000000-0010-0000-F700-00001E000000}" name="30" dataDxfId="4407"/>
    <tableColumn id="31" xr3:uid="{00000000-0010-0000-F700-00001F000000}" name="31" dataDxfId="4406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37" dataDxfId="4438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69"/>
    <tableColumn id="2" xr3:uid="{00000000-0010-0000-F800-000002000000}" name="2" dataDxfId="4468"/>
    <tableColumn id="3" xr3:uid="{00000000-0010-0000-F800-000003000000}" name="3" dataDxfId="4467"/>
    <tableColumn id="4" xr3:uid="{00000000-0010-0000-F800-000004000000}" name="4" dataDxfId="4466"/>
    <tableColumn id="5" xr3:uid="{00000000-0010-0000-F800-000005000000}" name="5" dataDxfId="4465"/>
    <tableColumn id="6" xr3:uid="{00000000-0010-0000-F800-000006000000}" name="6" dataDxfId="4464"/>
    <tableColumn id="7" xr3:uid="{00000000-0010-0000-F800-000007000000}" name="7" dataDxfId="4463"/>
    <tableColumn id="8" xr3:uid="{00000000-0010-0000-F800-000008000000}" name="8" dataDxfId="4462"/>
    <tableColumn id="9" xr3:uid="{00000000-0010-0000-F800-000009000000}" name="9" dataDxfId="4461"/>
    <tableColumn id="10" xr3:uid="{00000000-0010-0000-F800-00000A000000}" name="10" dataDxfId="4460"/>
    <tableColumn id="11" xr3:uid="{00000000-0010-0000-F800-00000B000000}" name="11" dataDxfId="4459"/>
    <tableColumn id="12" xr3:uid="{00000000-0010-0000-F800-00000C000000}" name="12" dataDxfId="4458"/>
    <tableColumn id="13" xr3:uid="{00000000-0010-0000-F800-00000D000000}" name="13" dataDxfId="4457"/>
    <tableColumn id="14" xr3:uid="{00000000-0010-0000-F800-00000E000000}" name="14" dataDxfId="4456"/>
    <tableColumn id="15" xr3:uid="{00000000-0010-0000-F800-00000F000000}" name="15" dataDxfId="4455"/>
    <tableColumn id="16" xr3:uid="{00000000-0010-0000-F800-000010000000}" name="16" dataDxfId="4454"/>
    <tableColumn id="17" xr3:uid="{00000000-0010-0000-F800-000011000000}" name="17" dataDxfId="4453"/>
    <tableColumn id="18" xr3:uid="{00000000-0010-0000-F800-000012000000}" name="18" dataDxfId="4452"/>
    <tableColumn id="19" xr3:uid="{00000000-0010-0000-F800-000013000000}" name="19" dataDxfId="4451"/>
    <tableColumn id="20" xr3:uid="{00000000-0010-0000-F800-000014000000}" name="20" dataDxfId="4450"/>
    <tableColumn id="21" xr3:uid="{00000000-0010-0000-F800-000015000000}" name="21" dataDxfId="4449"/>
    <tableColumn id="22" xr3:uid="{00000000-0010-0000-F800-000016000000}" name="22" dataDxfId="4448"/>
    <tableColumn id="23" xr3:uid="{00000000-0010-0000-F800-000017000000}" name="23" dataDxfId="4447"/>
    <tableColumn id="24" xr3:uid="{00000000-0010-0000-F800-000018000000}" name="24" dataDxfId="4446"/>
    <tableColumn id="25" xr3:uid="{00000000-0010-0000-F800-000019000000}" name="25" dataDxfId="4445"/>
    <tableColumn id="26" xr3:uid="{00000000-0010-0000-F800-00001A000000}" name="26" dataDxfId="4444"/>
    <tableColumn id="27" xr3:uid="{00000000-0010-0000-F800-00001B000000}" name="27" dataDxfId="4443"/>
    <tableColumn id="28" xr3:uid="{00000000-0010-0000-F800-00001C000000}" name="28" dataDxfId="4442"/>
    <tableColumn id="29" xr3:uid="{00000000-0010-0000-F800-00001D000000}" name="29" dataDxfId="4441"/>
    <tableColumn id="30" xr3:uid="{00000000-0010-0000-F800-00001E000000}" name="30" dataDxfId="4440"/>
    <tableColumn id="31" xr3:uid="{00000000-0010-0000-F800-00001F000000}" name="31" dataDxfId="4439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 headerRowDxfId="9175" dataDxfId="9174">
  <tableColumns count="2">
    <tableColumn id="1" xr3:uid="{00000000-0010-0000-1A00-000001000000}" name="Kolumna1" dataDxfId="9173"/>
    <tableColumn id="2" xr3:uid="{00000000-0010-0000-1A00-000002000000}" name="Kolumna2" dataDxfId="9172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8651">
  <tableColumns count="6">
    <tableColumn id="1" xr3:uid="{00000000-0010-0000-F900-000001000000}" name="Kategoria" dataDxfId="3210">
      <calculatedColumnFormula>'Wzorzec kategorii'!B36</calculatedColumnFormula>
    </tableColumn>
    <tableColumn id="2" xr3:uid="{00000000-0010-0000-F900-000002000000}" name="0" headerRowDxfId="8650" dataDxfId="3209" dataCellStyle="Walutowy"/>
    <tableColumn id="3" xr3:uid="{00000000-0010-0000-F900-000003000000}" name="02" headerRowDxfId="8649" dataDxfId="3208" dataCellStyle="Walutowy">
      <calculatedColumnFormula>SUM(Tabela330228[#This Row])</calculatedColumnFormula>
    </tableColumn>
    <tableColumn id="4" xr3:uid="{00000000-0010-0000-F900-000004000000}" name="Kolumna4" dataDxfId="3207" dataCellStyle="Walutowy">
      <calculatedColumnFormula>C80-D80</calculatedColumnFormula>
    </tableColumn>
    <tableColumn id="5" xr3:uid="{00000000-0010-0000-F900-000005000000}" name="Kolumna1" dataDxfId="3206" dataCellStyle="Procentowy">
      <calculatedColumnFormula>IFERROR(D80/C80,"")</calculatedColumnFormula>
    </tableColumn>
    <tableColumn id="6" xr3:uid="{00000000-0010-0000-F900-000006000000}" name="Kolumna2" dataDxfId="320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216">
      <calculatedColumnFormula>'Wzorzec kategorii'!B60</calculatedColumnFormula>
    </tableColumn>
    <tableColumn id="2" xr3:uid="{00000000-0010-0000-FA00-000002000000}" name="Kolumna2" dataDxfId="3215" dataCellStyle="Walutowy"/>
    <tableColumn id="3" xr3:uid="{00000000-0010-0000-FA00-000003000000}" name="Kolumna3" dataDxfId="3214" dataCellStyle="Walutowy">
      <calculatedColumnFormula>SUM(Tabela1942240[#This Row])</calculatedColumnFormula>
    </tableColumn>
    <tableColumn id="4" xr3:uid="{00000000-0010-0000-FA00-000004000000}" name="Kolumna4" dataDxfId="3213" dataCellStyle="Walutowy">
      <calculatedColumnFormula>C104-D104</calculatedColumnFormula>
    </tableColumn>
    <tableColumn id="5" xr3:uid="{00000000-0010-0000-FA00-000005000000}" name="Kolumna5" dataDxfId="3212" dataCellStyle="Procentowy">
      <calculatedColumnFormula>IFERROR(D104/C104,"")</calculatedColumnFormula>
    </tableColumn>
    <tableColumn id="6" xr3:uid="{00000000-0010-0000-FA00-000006000000}" name="Kolumna6" dataDxfId="321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8648">
  <tableColumns count="6">
    <tableColumn id="1" xr3:uid="{00000000-0010-0000-FB00-000001000000}" name="Kolumna1" dataDxfId="3222">
      <calculatedColumnFormula>'Wzorzec kategorii'!B15</calculatedColumnFormula>
    </tableColumn>
    <tableColumn id="2" xr3:uid="{00000000-0010-0000-FB00-000002000000}" name="Kolumna2" dataDxfId="3221" dataCellStyle="Walutowy"/>
    <tableColumn id="3" xr3:uid="{00000000-0010-0000-FB00-000003000000}" name="Kolumna3" dataDxfId="3220" dataCellStyle="Walutowy">
      <calculatedColumnFormula>SUM(Tabela33064256[#This Row])</calculatedColumnFormula>
    </tableColumn>
    <tableColumn id="4" xr3:uid="{00000000-0010-0000-FB00-000004000000}" name="Kolumna4" dataDxfId="3219" dataCellStyle="Walutowy">
      <calculatedColumnFormula>Przychody7[[#This Row],[Kolumna3]]-Przychody7[[#This Row],[Kolumna2]]</calculatedColumnFormula>
    </tableColumn>
    <tableColumn id="5" xr3:uid="{00000000-0010-0000-FB00-000005000000}" name="Kolumna5" dataDxfId="3218" dataCellStyle="Procentowy">
      <calculatedColumnFormula>IFERROR(D58/C58,"")</calculatedColumnFormula>
    </tableColumn>
    <tableColumn id="6" xr3:uid="{00000000-0010-0000-FB00-000006000000}" name="Kolumna6" dataDxfId="321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23" dataDxfId="3224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55"/>
    <tableColumn id="2" xr3:uid="{00000000-0010-0000-FC00-000002000000}" name="2" dataDxfId="3254"/>
    <tableColumn id="3" xr3:uid="{00000000-0010-0000-FC00-000003000000}" name="3" dataDxfId="3253"/>
    <tableColumn id="4" xr3:uid="{00000000-0010-0000-FC00-000004000000}" name="4" dataDxfId="3252"/>
    <tableColumn id="5" xr3:uid="{00000000-0010-0000-FC00-000005000000}" name="5" dataDxfId="3251"/>
    <tableColumn id="6" xr3:uid="{00000000-0010-0000-FC00-000006000000}" name="6" dataDxfId="3250"/>
    <tableColumn id="7" xr3:uid="{00000000-0010-0000-FC00-000007000000}" name="7" dataDxfId="3249"/>
    <tableColumn id="8" xr3:uid="{00000000-0010-0000-FC00-000008000000}" name="8" dataDxfId="3248"/>
    <tableColumn id="9" xr3:uid="{00000000-0010-0000-FC00-000009000000}" name="9" dataDxfId="3247"/>
    <tableColumn id="10" xr3:uid="{00000000-0010-0000-FC00-00000A000000}" name="10" dataDxfId="3246"/>
    <tableColumn id="11" xr3:uid="{00000000-0010-0000-FC00-00000B000000}" name="11" dataDxfId="3245"/>
    <tableColumn id="12" xr3:uid="{00000000-0010-0000-FC00-00000C000000}" name="12" dataDxfId="3244"/>
    <tableColumn id="13" xr3:uid="{00000000-0010-0000-FC00-00000D000000}" name="13" dataDxfId="3243"/>
    <tableColumn id="14" xr3:uid="{00000000-0010-0000-FC00-00000E000000}" name="14" dataDxfId="3242"/>
    <tableColumn id="15" xr3:uid="{00000000-0010-0000-FC00-00000F000000}" name="15" dataDxfId="3241"/>
    <tableColumn id="16" xr3:uid="{00000000-0010-0000-FC00-000010000000}" name="16" dataDxfId="3240"/>
    <tableColumn id="17" xr3:uid="{00000000-0010-0000-FC00-000011000000}" name="17" dataDxfId="3239"/>
    <tableColumn id="18" xr3:uid="{00000000-0010-0000-FC00-000012000000}" name="18" dataDxfId="3238"/>
    <tableColumn id="19" xr3:uid="{00000000-0010-0000-FC00-000013000000}" name="19" dataDxfId="3237"/>
    <tableColumn id="20" xr3:uid="{00000000-0010-0000-FC00-000014000000}" name="20" dataDxfId="3236"/>
    <tableColumn id="21" xr3:uid="{00000000-0010-0000-FC00-000015000000}" name="21" dataDxfId="3235"/>
    <tableColumn id="22" xr3:uid="{00000000-0010-0000-FC00-000016000000}" name="22" dataDxfId="3234"/>
    <tableColumn id="23" xr3:uid="{00000000-0010-0000-FC00-000017000000}" name="23" dataDxfId="3233"/>
    <tableColumn id="24" xr3:uid="{00000000-0010-0000-FC00-000018000000}" name="24" dataDxfId="3232"/>
    <tableColumn id="25" xr3:uid="{00000000-0010-0000-FC00-000019000000}" name="25" dataDxfId="3231"/>
    <tableColumn id="26" xr3:uid="{00000000-0010-0000-FC00-00001A000000}" name="26" dataDxfId="3230"/>
    <tableColumn id="27" xr3:uid="{00000000-0010-0000-FC00-00001B000000}" name="27" dataDxfId="3229"/>
    <tableColumn id="28" xr3:uid="{00000000-0010-0000-FC00-00001C000000}" name="28" dataDxfId="3228"/>
    <tableColumn id="29" xr3:uid="{00000000-0010-0000-FC00-00001D000000}" name="29" dataDxfId="3227"/>
    <tableColumn id="30" xr3:uid="{00000000-0010-0000-FC00-00001E000000}" name="30" dataDxfId="3226"/>
    <tableColumn id="31" xr3:uid="{00000000-0010-0000-FC00-00001F000000}" name="31" dataDxfId="3225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8647">
  <tableColumns count="6">
    <tableColumn id="1" xr3:uid="{00000000-0010-0000-FD00-000001000000}" name="Kolumna1" dataDxfId="3261">
      <calculatedColumnFormula>'Wzorzec kategorii'!B48</calculatedColumnFormula>
    </tableColumn>
    <tableColumn id="2" xr3:uid="{00000000-0010-0000-FD00-000002000000}" name="Kolumna2" headerRowDxfId="8646" dataDxfId="3260" dataCellStyle="Walutowy"/>
    <tableColumn id="3" xr3:uid="{00000000-0010-0000-FD00-000003000000}" name="Kolumna3" headerRowDxfId="8645" dataDxfId="3259" dataCellStyle="Walutowy">
      <calculatedColumnFormula>SUM(Tabela1841239[#This Row])</calculatedColumnFormula>
    </tableColumn>
    <tableColumn id="4" xr3:uid="{00000000-0010-0000-FD00-000004000000}" name="Kolumna4" headerRowDxfId="8644" dataDxfId="3258" dataCellStyle="Walutowy">
      <calculatedColumnFormula>C92-D92</calculatedColumnFormula>
    </tableColumn>
    <tableColumn id="5" xr3:uid="{00000000-0010-0000-FD00-000005000000}" name="Kolumna5" headerRowDxfId="8643" dataDxfId="3257" dataCellStyle="Procentowy">
      <calculatedColumnFormula>IFERROR(D92/C92,"")</calculatedColumnFormula>
    </tableColumn>
    <tableColumn id="6" xr3:uid="{00000000-0010-0000-FD00-000006000000}" name="Kolumna6" headerRowDxfId="8642" dataDxfId="3256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8641" dataDxfId="3267">
      <calculatedColumnFormula>'Wzorzec kategorii'!B72</calculatedColumnFormula>
    </tableColumn>
    <tableColumn id="2" xr3:uid="{00000000-0010-0000-FE00-000002000000}" name="Kolumna2" dataDxfId="3266" dataCellStyle="Walutowy"/>
    <tableColumn id="3" xr3:uid="{00000000-0010-0000-FE00-000003000000}" name="Kolumna3" dataDxfId="3265" dataCellStyle="Walutowy">
      <calculatedColumnFormula>SUM(Tabela192143241[#This Row])</calculatedColumnFormula>
    </tableColumn>
    <tableColumn id="4" xr3:uid="{00000000-0010-0000-FE00-000004000000}" name="Kolumna4" dataDxfId="3264" dataCellStyle="Walutowy">
      <calculatedColumnFormula>C116-D116</calculatedColumnFormula>
    </tableColumn>
    <tableColumn id="5" xr3:uid="{00000000-0010-0000-FE00-000005000000}" name="Kolumna5" dataDxfId="3263" dataCellStyle="Procentowy">
      <calculatedColumnFormula>IFERROR(D116/C116,"")</calculatedColumnFormula>
    </tableColumn>
    <tableColumn id="6" xr3:uid="{00000000-0010-0000-FE00-000006000000}" name="Kolumna6" dataDxfId="3262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8640" dataDxfId="3273">
      <calculatedColumnFormula>'Wzorzec kategorii'!B84</calculatedColumnFormula>
    </tableColumn>
    <tableColumn id="2" xr3:uid="{00000000-0010-0000-FF00-000002000000}" name="Kolumna2" dataDxfId="3272" dataCellStyle="Walutowy"/>
    <tableColumn id="3" xr3:uid="{00000000-0010-0000-FF00-000003000000}" name="Kolumna3" dataDxfId="3271" dataCellStyle="Walutowy">
      <calculatedColumnFormula>SUM(Tabela19212547245[#This Row])</calculatedColumnFormula>
    </tableColumn>
    <tableColumn id="4" xr3:uid="{00000000-0010-0000-FF00-000004000000}" name="Kolumna4" dataDxfId="3270" dataCellStyle="Walutowy">
      <calculatedColumnFormula>C128-D128</calculatedColumnFormula>
    </tableColumn>
    <tableColumn id="5" xr3:uid="{00000000-0010-0000-FF00-000005000000}" name="Kolumna5" dataDxfId="3269" dataCellStyle="Procentowy">
      <calculatedColumnFormula>IFERROR(D128/C128,"")</calculatedColumnFormula>
    </tableColumn>
    <tableColumn id="6" xr3:uid="{00000000-0010-0000-FF00-000006000000}" name="Kolumna6" dataDxfId="3268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8639" dataDxfId="3279">
      <calculatedColumnFormula>'Wzorzec kategorii'!B96</calculatedColumnFormula>
    </tableColumn>
    <tableColumn id="2" xr3:uid="{00000000-0010-0000-0001-000002000000}" name="Kolumna2" dataDxfId="3278" dataCellStyle="Walutowy"/>
    <tableColumn id="3" xr3:uid="{00000000-0010-0000-0001-000003000000}" name="Kolumna3" dataDxfId="3277" dataCellStyle="Walutowy">
      <calculatedColumnFormula>SUM(Tabela19212446244[#This Row])</calculatedColumnFormula>
    </tableColumn>
    <tableColumn id="4" xr3:uid="{00000000-0010-0000-0001-000004000000}" name="Kolumna4" dataDxfId="3276" dataCellStyle="Walutowy">
      <calculatedColumnFormula>C140-D140</calculatedColumnFormula>
    </tableColumn>
    <tableColumn id="5" xr3:uid="{00000000-0010-0000-0001-000005000000}" name="Kolumna5" dataDxfId="3275" dataCellStyle="Procentowy">
      <calculatedColumnFormula>IFERROR(D140/C140,"")</calculatedColumnFormula>
    </tableColumn>
    <tableColumn id="6" xr3:uid="{00000000-0010-0000-0001-000006000000}" name="Kolumna6" dataDxfId="3274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85">
      <calculatedColumnFormula>'Wzorzec kategorii'!B108</calculatedColumnFormula>
    </tableColumn>
    <tableColumn id="2" xr3:uid="{00000000-0010-0000-0101-000002000000}" name="Kolumna2" dataDxfId="3284" dataCellStyle="Walutowy"/>
    <tableColumn id="3" xr3:uid="{00000000-0010-0000-0101-000003000000}" name="Kolumna3" dataDxfId="3283" dataCellStyle="Walutowy">
      <calculatedColumnFormula>SUM(Tabela192244242[#This Row])</calculatedColumnFormula>
    </tableColumn>
    <tableColumn id="4" xr3:uid="{00000000-0010-0000-0101-000004000000}" name="Kolumna4" dataDxfId="3282" dataCellStyle="Walutowy">
      <calculatedColumnFormula>C152-D152</calculatedColumnFormula>
    </tableColumn>
    <tableColumn id="5" xr3:uid="{00000000-0010-0000-0101-000005000000}" name="Kolumna5" dataDxfId="3281" dataCellStyle="Procentowy">
      <calculatedColumnFormula>IFERROR(D152/C152,"")</calculatedColumnFormula>
    </tableColumn>
    <tableColumn id="6" xr3:uid="{00000000-0010-0000-0101-000006000000}" name="Kolumna6" dataDxfId="3280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91">
      <calculatedColumnFormula>'Wzorzec kategorii'!B120</calculatedColumnFormula>
    </tableColumn>
    <tableColumn id="2" xr3:uid="{00000000-0010-0000-0201-000002000000}" name="Kolumna2" dataDxfId="3290" dataCellStyle="Walutowy"/>
    <tableColumn id="3" xr3:uid="{00000000-0010-0000-0201-000003000000}" name="Kolumna3" dataDxfId="3289" dataCellStyle="Walutowy">
      <calculatedColumnFormula>SUM(Tabela2548246[#This Row])</calculatedColumnFormula>
    </tableColumn>
    <tableColumn id="4" xr3:uid="{00000000-0010-0000-0201-000004000000}" name="Kolumna4" dataDxfId="3288" dataCellStyle="Walutowy">
      <calculatedColumnFormula>C164-D164</calculatedColumnFormula>
    </tableColumn>
    <tableColumn id="5" xr3:uid="{00000000-0010-0000-0201-000005000000}" name="Kolumna5" dataDxfId="3287" dataCellStyle="Procentowy">
      <calculatedColumnFormula>IFERROR(D164/C164,"")</calculatedColumnFormula>
    </tableColumn>
    <tableColumn id="6" xr3:uid="{00000000-0010-0000-0201-000006000000}" name="Kolumna6" dataDxfId="3286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9171" dataDxfId="9170">
  <tableColumns count="2">
    <tableColumn id="1" xr3:uid="{00000000-0010-0000-1B00-000001000000}" name="Kolumna1" dataDxfId="9169"/>
    <tableColumn id="2" xr3:uid="{00000000-0010-0000-1B00-000002000000}" name="Kolumna2" headerRowDxfId="9168" dataDxfId="9167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97">
      <calculatedColumnFormula>'Wzorzec kategorii'!B132</calculatedColumnFormula>
    </tableColumn>
    <tableColumn id="2" xr3:uid="{00000000-0010-0000-0301-000002000000}" name="Kolumna2" dataDxfId="3296" dataCellStyle="Walutowy"/>
    <tableColumn id="3" xr3:uid="{00000000-0010-0000-0301-000003000000}" name="Kolumna3" dataDxfId="3295" dataCellStyle="Walutowy">
      <calculatedColumnFormula>SUM(Tabela2649247[#This Row])</calculatedColumnFormula>
    </tableColumn>
    <tableColumn id="4" xr3:uid="{00000000-0010-0000-0301-000004000000}" name="Kolumna4" dataDxfId="3294" dataCellStyle="Walutowy">
      <calculatedColumnFormula>C176-D176</calculatedColumnFormula>
    </tableColumn>
    <tableColumn id="5" xr3:uid="{00000000-0010-0000-0301-000005000000}" name="Kolumna5" dataDxfId="3293" dataCellStyle="Procentowy">
      <calculatedColumnFormula>IFERROR(D176/C176,"")</calculatedColumnFormula>
    </tableColumn>
    <tableColumn id="6" xr3:uid="{00000000-0010-0000-0301-000006000000}" name="Kolumna6" dataDxfId="3292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303">
      <calculatedColumnFormula>'Wzorzec kategorii'!B144</calculatedColumnFormula>
    </tableColumn>
    <tableColumn id="2" xr3:uid="{00000000-0010-0000-0401-000002000000}" name="Kolumna2" dataDxfId="3302" dataCellStyle="Walutowy"/>
    <tableColumn id="3" xr3:uid="{00000000-0010-0000-0401-000003000000}" name="Kolumna3" dataDxfId="3301" dataCellStyle="Walutowy">
      <calculatedColumnFormula>SUM(Tabela2750248[#This Row])</calculatedColumnFormula>
    </tableColumn>
    <tableColumn id="4" xr3:uid="{00000000-0010-0000-0401-000004000000}" name="Kolumna4" dataDxfId="3300" dataCellStyle="Walutowy">
      <calculatedColumnFormula>C188-D188</calculatedColumnFormula>
    </tableColumn>
    <tableColumn id="5" xr3:uid="{00000000-0010-0000-0401-000005000000}" name="Kolumna5" dataDxfId="3299" dataCellStyle="Procentowy">
      <calculatedColumnFormula>IFERROR(D188/C188,"")</calculatedColumnFormula>
    </tableColumn>
    <tableColumn id="6" xr3:uid="{00000000-0010-0000-0401-000006000000}" name="Kolumna6" dataDxfId="3298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309">
      <calculatedColumnFormula>'Wzorzec kategorii'!B156</calculatedColumnFormula>
    </tableColumn>
    <tableColumn id="2" xr3:uid="{00000000-0010-0000-0501-000002000000}" name="Kolumna2" dataDxfId="3308" dataCellStyle="Walutowy"/>
    <tableColumn id="3" xr3:uid="{00000000-0010-0000-0501-000003000000}" name="Kolumna3" dataDxfId="3307" dataCellStyle="Walutowy">
      <calculatedColumnFormula>SUM(Tabela2851249[#This Row])</calculatedColumnFormula>
    </tableColumn>
    <tableColumn id="4" xr3:uid="{00000000-0010-0000-0501-000004000000}" name="Kolumna4" dataDxfId="3306" dataCellStyle="Walutowy">
      <calculatedColumnFormula>C200-D200</calculatedColumnFormula>
    </tableColumn>
    <tableColumn id="5" xr3:uid="{00000000-0010-0000-0501-000005000000}" name="Kolumna5" dataDxfId="3305" dataCellStyle="Procentowy">
      <calculatedColumnFormula>IFERROR(D200/C200,"")</calculatedColumnFormula>
    </tableColumn>
    <tableColumn id="6" xr3:uid="{00000000-0010-0000-0501-000006000000}" name="Kolumna6" dataDxfId="3304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315">
      <calculatedColumnFormula>'Wzorzec kategorii'!B168</calculatedColumnFormula>
    </tableColumn>
    <tableColumn id="2" xr3:uid="{00000000-0010-0000-0601-000002000000}" name="Kolumna2" dataDxfId="3314" dataCellStyle="Walutowy"/>
    <tableColumn id="3" xr3:uid="{00000000-0010-0000-0601-000003000000}" name="Kolumna3" dataDxfId="3313" dataCellStyle="Walutowy">
      <calculatedColumnFormula>SUM(Tabela192345243[#This Row])</calculatedColumnFormula>
    </tableColumn>
    <tableColumn id="4" xr3:uid="{00000000-0010-0000-0601-000004000000}" name="Kolumna4" dataDxfId="3312" dataCellStyle="Walutowy">
      <calculatedColumnFormula>C212-D212</calculatedColumnFormula>
    </tableColumn>
    <tableColumn id="5" xr3:uid="{00000000-0010-0000-0601-000005000000}" name="Kolumna5" dataDxfId="3311" dataCellStyle="Procentowy">
      <calculatedColumnFormula>IFERROR(D212/C212,"")</calculatedColumnFormula>
    </tableColumn>
    <tableColumn id="6" xr3:uid="{00000000-0010-0000-0601-000006000000}" name="Kolumna6" dataDxfId="3310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316" dataDxfId="3317" headerRowBorderDxfId="8638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48"/>
    <tableColumn id="2" xr3:uid="{00000000-0010-0000-0701-000002000000}" name="2" dataDxfId="3347"/>
    <tableColumn id="3" xr3:uid="{00000000-0010-0000-0701-000003000000}" name="3" dataDxfId="3346"/>
    <tableColumn id="4" xr3:uid="{00000000-0010-0000-0701-000004000000}" name="4" dataDxfId="3345"/>
    <tableColumn id="5" xr3:uid="{00000000-0010-0000-0701-000005000000}" name="5" dataDxfId="3344"/>
    <tableColumn id="6" xr3:uid="{00000000-0010-0000-0701-000006000000}" name="6" dataDxfId="3343"/>
    <tableColumn id="7" xr3:uid="{00000000-0010-0000-0701-000007000000}" name="7" dataDxfId="3342"/>
    <tableColumn id="8" xr3:uid="{00000000-0010-0000-0701-000008000000}" name="8" dataDxfId="3341"/>
    <tableColumn id="9" xr3:uid="{00000000-0010-0000-0701-000009000000}" name="9" dataDxfId="3340"/>
    <tableColumn id="10" xr3:uid="{00000000-0010-0000-0701-00000A000000}" name="10" dataDxfId="3339"/>
    <tableColumn id="11" xr3:uid="{00000000-0010-0000-0701-00000B000000}" name="11" dataDxfId="3338"/>
    <tableColumn id="12" xr3:uid="{00000000-0010-0000-0701-00000C000000}" name="12" dataDxfId="3337"/>
    <tableColumn id="13" xr3:uid="{00000000-0010-0000-0701-00000D000000}" name="13" dataDxfId="3336"/>
    <tableColumn id="14" xr3:uid="{00000000-0010-0000-0701-00000E000000}" name="14" dataDxfId="3335"/>
    <tableColumn id="15" xr3:uid="{00000000-0010-0000-0701-00000F000000}" name="15" dataDxfId="3334"/>
    <tableColumn id="16" xr3:uid="{00000000-0010-0000-0701-000010000000}" name="16" dataDxfId="3333"/>
    <tableColumn id="17" xr3:uid="{00000000-0010-0000-0701-000011000000}" name="17" dataDxfId="3332"/>
    <tableColumn id="18" xr3:uid="{00000000-0010-0000-0701-000012000000}" name="18" dataDxfId="3331"/>
    <tableColumn id="19" xr3:uid="{00000000-0010-0000-0701-000013000000}" name="19" dataDxfId="3330"/>
    <tableColumn id="20" xr3:uid="{00000000-0010-0000-0701-000014000000}" name="20" dataDxfId="3329"/>
    <tableColumn id="21" xr3:uid="{00000000-0010-0000-0701-000015000000}" name="21" dataDxfId="3328"/>
    <tableColumn id="22" xr3:uid="{00000000-0010-0000-0701-000016000000}" name="22" dataDxfId="3327"/>
    <tableColumn id="23" xr3:uid="{00000000-0010-0000-0701-000017000000}" name="23" dataDxfId="3326"/>
    <tableColumn id="24" xr3:uid="{00000000-0010-0000-0701-000018000000}" name="24" dataDxfId="3325"/>
    <tableColumn id="25" xr3:uid="{00000000-0010-0000-0701-000019000000}" name="25" dataDxfId="3324"/>
    <tableColumn id="26" xr3:uid="{00000000-0010-0000-0701-00001A000000}" name="26" dataDxfId="3323"/>
    <tableColumn id="27" xr3:uid="{00000000-0010-0000-0701-00001B000000}" name="27" dataDxfId="3322"/>
    <tableColumn id="28" xr3:uid="{00000000-0010-0000-0701-00001C000000}" name="28" dataDxfId="3321"/>
    <tableColumn id="29" xr3:uid="{00000000-0010-0000-0701-00001D000000}" name="29" dataDxfId="3320"/>
    <tableColumn id="30" xr3:uid="{00000000-0010-0000-0701-00001E000000}" name="30" dataDxfId="3319"/>
    <tableColumn id="31" xr3:uid="{00000000-0010-0000-0701-00001F000000}" name="31" dataDxfId="33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49" dataDxfId="3350" headerRowBorderDxfId="8637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81"/>
    <tableColumn id="2" xr3:uid="{00000000-0010-0000-0801-000002000000}" name="2" dataDxfId="3380"/>
    <tableColumn id="3" xr3:uid="{00000000-0010-0000-0801-000003000000}" name="3" dataDxfId="3379"/>
    <tableColumn id="4" xr3:uid="{00000000-0010-0000-0801-000004000000}" name="4" dataDxfId="3378"/>
    <tableColumn id="5" xr3:uid="{00000000-0010-0000-0801-000005000000}" name="5" dataDxfId="3377"/>
    <tableColumn id="6" xr3:uid="{00000000-0010-0000-0801-000006000000}" name="6" dataDxfId="3376"/>
    <tableColumn id="7" xr3:uid="{00000000-0010-0000-0801-000007000000}" name="7" dataDxfId="3375"/>
    <tableColumn id="8" xr3:uid="{00000000-0010-0000-0801-000008000000}" name="8" dataDxfId="3374"/>
    <tableColumn id="9" xr3:uid="{00000000-0010-0000-0801-000009000000}" name="9" dataDxfId="3373"/>
    <tableColumn id="10" xr3:uid="{00000000-0010-0000-0801-00000A000000}" name="10" dataDxfId="3372"/>
    <tableColumn id="11" xr3:uid="{00000000-0010-0000-0801-00000B000000}" name="11" dataDxfId="3371"/>
    <tableColumn id="12" xr3:uid="{00000000-0010-0000-0801-00000C000000}" name="12" dataDxfId="3370"/>
    <tableColumn id="13" xr3:uid="{00000000-0010-0000-0801-00000D000000}" name="13" dataDxfId="3369"/>
    <tableColumn id="14" xr3:uid="{00000000-0010-0000-0801-00000E000000}" name="14" dataDxfId="3368"/>
    <tableColumn id="15" xr3:uid="{00000000-0010-0000-0801-00000F000000}" name="15" dataDxfId="3367"/>
    <tableColumn id="16" xr3:uid="{00000000-0010-0000-0801-000010000000}" name="16" dataDxfId="3366"/>
    <tableColumn id="17" xr3:uid="{00000000-0010-0000-0801-000011000000}" name="17" dataDxfId="3365"/>
    <tableColumn id="18" xr3:uid="{00000000-0010-0000-0801-000012000000}" name="18" dataDxfId="3364"/>
    <tableColumn id="19" xr3:uid="{00000000-0010-0000-0801-000013000000}" name="19" dataDxfId="3363"/>
    <tableColumn id="20" xr3:uid="{00000000-0010-0000-0801-000014000000}" name="20" dataDxfId="3362"/>
    <tableColumn id="21" xr3:uid="{00000000-0010-0000-0801-000015000000}" name="21" dataDxfId="3361"/>
    <tableColumn id="22" xr3:uid="{00000000-0010-0000-0801-000016000000}" name="22" dataDxfId="3360"/>
    <tableColumn id="23" xr3:uid="{00000000-0010-0000-0801-000017000000}" name="23" dataDxfId="3359"/>
    <tableColumn id="24" xr3:uid="{00000000-0010-0000-0801-000018000000}" name="24" dataDxfId="3358"/>
    <tableColumn id="25" xr3:uid="{00000000-0010-0000-0801-000019000000}" name="25" dataDxfId="3357"/>
    <tableColumn id="26" xr3:uid="{00000000-0010-0000-0801-00001A000000}" name="26" dataDxfId="3356"/>
    <tableColumn id="27" xr3:uid="{00000000-0010-0000-0801-00001B000000}" name="27" dataDxfId="3355"/>
    <tableColumn id="28" xr3:uid="{00000000-0010-0000-0801-00001C000000}" name="28" dataDxfId="3354"/>
    <tableColumn id="29" xr3:uid="{00000000-0010-0000-0801-00001D000000}" name="29" dataDxfId="3353"/>
    <tableColumn id="30" xr3:uid="{00000000-0010-0000-0801-00001E000000}" name="30" dataDxfId="3352"/>
    <tableColumn id="31" xr3:uid="{00000000-0010-0000-0801-00001F000000}" name="31" dataDxfId="3351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82" dataDxfId="3383" headerRowBorderDxfId="8636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414"/>
    <tableColumn id="2" xr3:uid="{00000000-0010-0000-0901-000002000000}" name="2" dataDxfId="3413"/>
    <tableColumn id="3" xr3:uid="{00000000-0010-0000-0901-000003000000}" name="3" dataDxfId="3412"/>
    <tableColumn id="4" xr3:uid="{00000000-0010-0000-0901-000004000000}" name="4" dataDxfId="3411"/>
    <tableColumn id="5" xr3:uid="{00000000-0010-0000-0901-000005000000}" name="5" dataDxfId="3410"/>
    <tableColumn id="6" xr3:uid="{00000000-0010-0000-0901-000006000000}" name="6" dataDxfId="3409"/>
    <tableColumn id="7" xr3:uid="{00000000-0010-0000-0901-000007000000}" name="7" dataDxfId="3408"/>
    <tableColumn id="8" xr3:uid="{00000000-0010-0000-0901-000008000000}" name="8" dataDxfId="3407"/>
    <tableColumn id="9" xr3:uid="{00000000-0010-0000-0901-000009000000}" name="9" dataDxfId="3406"/>
    <tableColumn id="10" xr3:uid="{00000000-0010-0000-0901-00000A000000}" name="10" dataDxfId="3405"/>
    <tableColumn id="11" xr3:uid="{00000000-0010-0000-0901-00000B000000}" name="11" dataDxfId="3404"/>
    <tableColumn id="12" xr3:uid="{00000000-0010-0000-0901-00000C000000}" name="12" dataDxfId="3403"/>
    <tableColumn id="13" xr3:uid="{00000000-0010-0000-0901-00000D000000}" name="13" dataDxfId="3402"/>
    <tableColumn id="14" xr3:uid="{00000000-0010-0000-0901-00000E000000}" name="14" dataDxfId="3401"/>
    <tableColumn id="15" xr3:uid="{00000000-0010-0000-0901-00000F000000}" name="15" dataDxfId="3400"/>
    <tableColumn id="16" xr3:uid="{00000000-0010-0000-0901-000010000000}" name="16" dataDxfId="3399"/>
    <tableColumn id="17" xr3:uid="{00000000-0010-0000-0901-000011000000}" name="17" dataDxfId="3398"/>
    <tableColumn id="18" xr3:uid="{00000000-0010-0000-0901-000012000000}" name="18" dataDxfId="3397"/>
    <tableColumn id="19" xr3:uid="{00000000-0010-0000-0901-000013000000}" name="19" dataDxfId="3396"/>
    <tableColumn id="20" xr3:uid="{00000000-0010-0000-0901-000014000000}" name="20" dataDxfId="3395"/>
    <tableColumn id="21" xr3:uid="{00000000-0010-0000-0901-000015000000}" name="21" dataDxfId="3394"/>
    <tableColumn id="22" xr3:uid="{00000000-0010-0000-0901-000016000000}" name="22" dataDxfId="3393"/>
    <tableColumn id="23" xr3:uid="{00000000-0010-0000-0901-000017000000}" name="23" dataDxfId="3392"/>
    <tableColumn id="24" xr3:uid="{00000000-0010-0000-0901-000018000000}" name="24" dataDxfId="3391"/>
    <tableColumn id="25" xr3:uid="{00000000-0010-0000-0901-000019000000}" name="25" dataDxfId="3390"/>
    <tableColumn id="26" xr3:uid="{00000000-0010-0000-0901-00001A000000}" name="26" dataDxfId="3389"/>
    <tableColumn id="27" xr3:uid="{00000000-0010-0000-0901-00001B000000}" name="27" dataDxfId="3388"/>
    <tableColumn id="28" xr3:uid="{00000000-0010-0000-0901-00001C000000}" name="28" dataDxfId="3387"/>
    <tableColumn id="29" xr3:uid="{00000000-0010-0000-0901-00001D000000}" name="29" dataDxfId="3386"/>
    <tableColumn id="30" xr3:uid="{00000000-0010-0000-0901-00001E000000}" name="30" dataDxfId="3385"/>
    <tableColumn id="31" xr3:uid="{00000000-0010-0000-0901-00001F000000}" name="31" dataDxfId="3384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415" dataDxfId="3416" headerRowBorderDxfId="8635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47"/>
    <tableColumn id="2" xr3:uid="{00000000-0010-0000-0A01-000002000000}" name="2" dataDxfId="3446"/>
    <tableColumn id="3" xr3:uid="{00000000-0010-0000-0A01-000003000000}" name="3" dataDxfId="3445"/>
    <tableColumn id="4" xr3:uid="{00000000-0010-0000-0A01-000004000000}" name="4" dataDxfId="3444"/>
    <tableColumn id="5" xr3:uid="{00000000-0010-0000-0A01-000005000000}" name="5" dataDxfId="3443"/>
    <tableColumn id="6" xr3:uid="{00000000-0010-0000-0A01-000006000000}" name="6" dataDxfId="3442"/>
    <tableColumn id="7" xr3:uid="{00000000-0010-0000-0A01-000007000000}" name="7" dataDxfId="3441"/>
    <tableColumn id="8" xr3:uid="{00000000-0010-0000-0A01-000008000000}" name="8" dataDxfId="3440"/>
    <tableColumn id="9" xr3:uid="{00000000-0010-0000-0A01-000009000000}" name="9" dataDxfId="3439"/>
    <tableColumn id="10" xr3:uid="{00000000-0010-0000-0A01-00000A000000}" name="10" dataDxfId="3438"/>
    <tableColumn id="11" xr3:uid="{00000000-0010-0000-0A01-00000B000000}" name="11" dataDxfId="3437"/>
    <tableColumn id="12" xr3:uid="{00000000-0010-0000-0A01-00000C000000}" name="12" dataDxfId="3436"/>
    <tableColumn id="13" xr3:uid="{00000000-0010-0000-0A01-00000D000000}" name="13" dataDxfId="3435"/>
    <tableColumn id="14" xr3:uid="{00000000-0010-0000-0A01-00000E000000}" name="14" dataDxfId="3434"/>
    <tableColumn id="15" xr3:uid="{00000000-0010-0000-0A01-00000F000000}" name="15" dataDxfId="3433"/>
    <tableColumn id="16" xr3:uid="{00000000-0010-0000-0A01-000010000000}" name="16" dataDxfId="3432"/>
    <tableColumn id="17" xr3:uid="{00000000-0010-0000-0A01-000011000000}" name="17" dataDxfId="3431"/>
    <tableColumn id="18" xr3:uid="{00000000-0010-0000-0A01-000012000000}" name="18" dataDxfId="3430"/>
    <tableColumn id="19" xr3:uid="{00000000-0010-0000-0A01-000013000000}" name="19" dataDxfId="3429"/>
    <tableColumn id="20" xr3:uid="{00000000-0010-0000-0A01-000014000000}" name="20" dataDxfId="3428"/>
    <tableColumn id="21" xr3:uid="{00000000-0010-0000-0A01-000015000000}" name="21" dataDxfId="3427"/>
    <tableColumn id="22" xr3:uid="{00000000-0010-0000-0A01-000016000000}" name="22" dataDxfId="3426"/>
    <tableColumn id="23" xr3:uid="{00000000-0010-0000-0A01-000017000000}" name="23" dataDxfId="3425"/>
    <tableColumn id="24" xr3:uid="{00000000-0010-0000-0A01-000018000000}" name="24" dataDxfId="3424"/>
    <tableColumn id="25" xr3:uid="{00000000-0010-0000-0A01-000019000000}" name="25" dataDxfId="3423"/>
    <tableColumn id="26" xr3:uid="{00000000-0010-0000-0A01-00001A000000}" name="26" dataDxfId="3422"/>
    <tableColumn id="27" xr3:uid="{00000000-0010-0000-0A01-00001B000000}" name="27" dataDxfId="3421"/>
    <tableColumn id="28" xr3:uid="{00000000-0010-0000-0A01-00001C000000}" name="28" dataDxfId="3420"/>
    <tableColumn id="29" xr3:uid="{00000000-0010-0000-0A01-00001D000000}" name="29" dataDxfId="3419"/>
    <tableColumn id="30" xr3:uid="{00000000-0010-0000-0A01-00001E000000}" name="30" dataDxfId="3418"/>
    <tableColumn id="31" xr3:uid="{00000000-0010-0000-0A01-00001F000000}" name="31" dataDxfId="3417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48" dataDxfId="3449" headerRowBorderDxfId="8634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80"/>
    <tableColumn id="2" xr3:uid="{00000000-0010-0000-0B01-000002000000}" name="2" dataDxfId="3479"/>
    <tableColumn id="3" xr3:uid="{00000000-0010-0000-0B01-000003000000}" name="3" dataDxfId="3478"/>
    <tableColumn id="4" xr3:uid="{00000000-0010-0000-0B01-000004000000}" name="4" dataDxfId="3477"/>
    <tableColumn id="5" xr3:uid="{00000000-0010-0000-0B01-000005000000}" name="5" dataDxfId="3476"/>
    <tableColumn id="6" xr3:uid="{00000000-0010-0000-0B01-000006000000}" name="6" dataDxfId="3475"/>
    <tableColumn id="7" xr3:uid="{00000000-0010-0000-0B01-000007000000}" name="7" dataDxfId="3474"/>
    <tableColumn id="8" xr3:uid="{00000000-0010-0000-0B01-000008000000}" name="8" dataDxfId="3473"/>
    <tableColumn id="9" xr3:uid="{00000000-0010-0000-0B01-000009000000}" name="9" dataDxfId="3472"/>
    <tableColumn id="10" xr3:uid="{00000000-0010-0000-0B01-00000A000000}" name="10" dataDxfId="3471"/>
    <tableColumn id="11" xr3:uid="{00000000-0010-0000-0B01-00000B000000}" name="11" dataDxfId="3470"/>
    <tableColumn id="12" xr3:uid="{00000000-0010-0000-0B01-00000C000000}" name="12" dataDxfId="3469"/>
    <tableColumn id="13" xr3:uid="{00000000-0010-0000-0B01-00000D000000}" name="13" dataDxfId="3468"/>
    <tableColumn id="14" xr3:uid="{00000000-0010-0000-0B01-00000E000000}" name="14" dataDxfId="3467"/>
    <tableColumn id="15" xr3:uid="{00000000-0010-0000-0B01-00000F000000}" name="15" dataDxfId="3466"/>
    <tableColumn id="16" xr3:uid="{00000000-0010-0000-0B01-000010000000}" name="16" dataDxfId="3465"/>
    <tableColumn id="17" xr3:uid="{00000000-0010-0000-0B01-000011000000}" name="17" dataDxfId="3464"/>
    <tableColumn id="18" xr3:uid="{00000000-0010-0000-0B01-000012000000}" name="18" dataDxfId="3463"/>
    <tableColumn id="19" xr3:uid="{00000000-0010-0000-0B01-000013000000}" name="19" dataDxfId="3462"/>
    <tableColumn id="20" xr3:uid="{00000000-0010-0000-0B01-000014000000}" name="20" dataDxfId="3461"/>
    <tableColumn id="21" xr3:uid="{00000000-0010-0000-0B01-000015000000}" name="21" dataDxfId="3460"/>
    <tableColumn id="22" xr3:uid="{00000000-0010-0000-0B01-000016000000}" name="22" dataDxfId="3459"/>
    <tableColumn id="23" xr3:uid="{00000000-0010-0000-0B01-000017000000}" name="23" dataDxfId="3458"/>
    <tableColumn id="24" xr3:uid="{00000000-0010-0000-0B01-000018000000}" name="24" dataDxfId="3457"/>
    <tableColumn id="25" xr3:uid="{00000000-0010-0000-0B01-000019000000}" name="25" dataDxfId="3456"/>
    <tableColumn id="26" xr3:uid="{00000000-0010-0000-0B01-00001A000000}" name="26" dataDxfId="3455"/>
    <tableColumn id="27" xr3:uid="{00000000-0010-0000-0B01-00001B000000}" name="27" dataDxfId="3454"/>
    <tableColumn id="28" xr3:uid="{00000000-0010-0000-0B01-00001C000000}" name="28" dataDxfId="3453"/>
    <tableColumn id="29" xr3:uid="{00000000-0010-0000-0B01-00001D000000}" name="29" dataDxfId="3452"/>
    <tableColumn id="30" xr3:uid="{00000000-0010-0000-0B01-00001E000000}" name="30" dataDxfId="3451"/>
    <tableColumn id="31" xr3:uid="{00000000-0010-0000-0B01-00001F000000}" name="31" dataDxfId="3450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81" dataDxfId="3482" headerRowBorderDxfId="8633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13"/>
    <tableColumn id="2" xr3:uid="{00000000-0010-0000-0C01-000002000000}" name="2" dataDxfId="3512"/>
    <tableColumn id="3" xr3:uid="{00000000-0010-0000-0C01-000003000000}" name="3" dataDxfId="3511"/>
    <tableColumn id="4" xr3:uid="{00000000-0010-0000-0C01-000004000000}" name="4" dataDxfId="3510"/>
    <tableColumn id="5" xr3:uid="{00000000-0010-0000-0C01-000005000000}" name="5" dataDxfId="3509"/>
    <tableColumn id="6" xr3:uid="{00000000-0010-0000-0C01-000006000000}" name="6" dataDxfId="3508"/>
    <tableColumn id="7" xr3:uid="{00000000-0010-0000-0C01-000007000000}" name="7" dataDxfId="3507"/>
    <tableColumn id="8" xr3:uid="{00000000-0010-0000-0C01-000008000000}" name="8" dataDxfId="3506"/>
    <tableColumn id="9" xr3:uid="{00000000-0010-0000-0C01-000009000000}" name="9" dataDxfId="3505"/>
    <tableColumn id="10" xr3:uid="{00000000-0010-0000-0C01-00000A000000}" name="10" dataDxfId="3504"/>
    <tableColumn id="11" xr3:uid="{00000000-0010-0000-0C01-00000B000000}" name="11" dataDxfId="3503"/>
    <tableColumn id="12" xr3:uid="{00000000-0010-0000-0C01-00000C000000}" name="12" dataDxfId="3502"/>
    <tableColumn id="13" xr3:uid="{00000000-0010-0000-0C01-00000D000000}" name="13" dataDxfId="3501"/>
    <tableColumn id="14" xr3:uid="{00000000-0010-0000-0C01-00000E000000}" name="14" dataDxfId="3500"/>
    <tableColumn id="15" xr3:uid="{00000000-0010-0000-0C01-00000F000000}" name="15" dataDxfId="3499"/>
    <tableColumn id="16" xr3:uid="{00000000-0010-0000-0C01-000010000000}" name="16" dataDxfId="3498"/>
    <tableColumn id="17" xr3:uid="{00000000-0010-0000-0C01-000011000000}" name="17" dataDxfId="3497"/>
    <tableColumn id="18" xr3:uid="{00000000-0010-0000-0C01-000012000000}" name="18" dataDxfId="3496"/>
    <tableColumn id="19" xr3:uid="{00000000-0010-0000-0C01-000013000000}" name="19" dataDxfId="3495"/>
    <tableColumn id="20" xr3:uid="{00000000-0010-0000-0C01-000014000000}" name="20" dataDxfId="3494"/>
    <tableColumn id="21" xr3:uid="{00000000-0010-0000-0C01-000015000000}" name="21" dataDxfId="3493"/>
    <tableColumn id="22" xr3:uid="{00000000-0010-0000-0C01-000016000000}" name="22" dataDxfId="3492"/>
    <tableColumn id="23" xr3:uid="{00000000-0010-0000-0C01-000017000000}" name="23" dataDxfId="3491"/>
    <tableColumn id="24" xr3:uid="{00000000-0010-0000-0C01-000018000000}" name="24" dataDxfId="3490"/>
    <tableColumn id="25" xr3:uid="{00000000-0010-0000-0C01-000019000000}" name="25" dataDxfId="3489"/>
    <tableColumn id="26" xr3:uid="{00000000-0010-0000-0C01-00001A000000}" name="26" dataDxfId="3488"/>
    <tableColumn id="27" xr3:uid="{00000000-0010-0000-0C01-00001B000000}" name="27" dataDxfId="3487"/>
    <tableColumn id="28" xr3:uid="{00000000-0010-0000-0C01-00001C000000}" name="28" dataDxfId="3486"/>
    <tableColumn id="29" xr3:uid="{00000000-0010-0000-0C01-00001D000000}" name="29" dataDxfId="3485"/>
    <tableColumn id="30" xr3:uid="{00000000-0010-0000-0C01-00001E000000}" name="30" dataDxfId="3484"/>
    <tableColumn id="31" xr3:uid="{00000000-0010-0000-0C01-00001F000000}" name="31" dataDxfId="3483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9166" dataDxfId="9165">
  <tableColumns count="2">
    <tableColumn id="1" xr3:uid="{00000000-0010-0000-1C00-000001000000}" name="Kolumna1" dataDxfId="9164"/>
    <tableColumn id="2" xr3:uid="{00000000-0010-0000-1C00-000002000000}" name="Kolumna2" headerRowDxfId="9163" dataDxfId="9162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514" dataDxfId="3515" headerRowBorderDxfId="8632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46"/>
    <tableColumn id="2" xr3:uid="{00000000-0010-0000-0D01-000002000000}" name="2" dataDxfId="3545"/>
    <tableColumn id="3" xr3:uid="{00000000-0010-0000-0D01-000003000000}" name="3" dataDxfId="3544"/>
    <tableColumn id="4" xr3:uid="{00000000-0010-0000-0D01-000004000000}" name="4" dataDxfId="3543"/>
    <tableColumn id="5" xr3:uid="{00000000-0010-0000-0D01-000005000000}" name="5" dataDxfId="3542"/>
    <tableColumn id="6" xr3:uid="{00000000-0010-0000-0D01-000006000000}" name="6" dataDxfId="3541"/>
    <tableColumn id="7" xr3:uid="{00000000-0010-0000-0D01-000007000000}" name="7" dataDxfId="3540"/>
    <tableColumn id="8" xr3:uid="{00000000-0010-0000-0D01-000008000000}" name="8" dataDxfId="3539"/>
    <tableColumn id="9" xr3:uid="{00000000-0010-0000-0D01-000009000000}" name="9" dataDxfId="3538"/>
    <tableColumn id="10" xr3:uid="{00000000-0010-0000-0D01-00000A000000}" name="10" dataDxfId="3537"/>
    <tableColumn id="11" xr3:uid="{00000000-0010-0000-0D01-00000B000000}" name="11" dataDxfId="3536"/>
    <tableColumn id="12" xr3:uid="{00000000-0010-0000-0D01-00000C000000}" name="12" dataDxfId="3535"/>
    <tableColumn id="13" xr3:uid="{00000000-0010-0000-0D01-00000D000000}" name="13" dataDxfId="3534"/>
    <tableColumn id="14" xr3:uid="{00000000-0010-0000-0D01-00000E000000}" name="14" dataDxfId="3533"/>
    <tableColumn id="15" xr3:uid="{00000000-0010-0000-0D01-00000F000000}" name="15" dataDxfId="3532"/>
    <tableColumn id="16" xr3:uid="{00000000-0010-0000-0D01-000010000000}" name="16" dataDxfId="3531"/>
    <tableColumn id="17" xr3:uid="{00000000-0010-0000-0D01-000011000000}" name="17" dataDxfId="3530"/>
    <tableColumn id="18" xr3:uid="{00000000-0010-0000-0D01-000012000000}" name="18" dataDxfId="3529"/>
    <tableColumn id="19" xr3:uid="{00000000-0010-0000-0D01-000013000000}" name="19" dataDxfId="3528"/>
    <tableColumn id="20" xr3:uid="{00000000-0010-0000-0D01-000014000000}" name="20" dataDxfId="3527"/>
    <tableColumn id="21" xr3:uid="{00000000-0010-0000-0D01-000015000000}" name="21" dataDxfId="3526"/>
    <tableColumn id="22" xr3:uid="{00000000-0010-0000-0D01-000016000000}" name="22" dataDxfId="3525"/>
    <tableColumn id="23" xr3:uid="{00000000-0010-0000-0D01-000017000000}" name="23" dataDxfId="3524"/>
    <tableColumn id="24" xr3:uid="{00000000-0010-0000-0D01-000018000000}" name="24" dataDxfId="3523"/>
    <tableColumn id="25" xr3:uid="{00000000-0010-0000-0D01-000019000000}" name="25" dataDxfId="3522"/>
    <tableColumn id="26" xr3:uid="{00000000-0010-0000-0D01-00001A000000}" name="26" dataDxfId="3521"/>
    <tableColumn id="27" xr3:uid="{00000000-0010-0000-0D01-00001B000000}" name="27" dataDxfId="3520"/>
    <tableColumn id="28" xr3:uid="{00000000-0010-0000-0D01-00001C000000}" name="28" dataDxfId="3519"/>
    <tableColumn id="29" xr3:uid="{00000000-0010-0000-0D01-00001D000000}" name="29" dataDxfId="3518"/>
    <tableColumn id="30" xr3:uid="{00000000-0010-0000-0D01-00001E000000}" name="30" dataDxfId="3517"/>
    <tableColumn id="31" xr3:uid="{00000000-0010-0000-0D01-00001F000000}" name="31" dataDxfId="3516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47" dataDxfId="3548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79"/>
    <tableColumn id="2" xr3:uid="{00000000-0010-0000-0E01-000002000000}" name="2" dataDxfId="3578"/>
    <tableColumn id="3" xr3:uid="{00000000-0010-0000-0E01-000003000000}" name="3" dataDxfId="3577"/>
    <tableColumn id="4" xr3:uid="{00000000-0010-0000-0E01-000004000000}" name="4" dataDxfId="3576"/>
    <tableColumn id="5" xr3:uid="{00000000-0010-0000-0E01-000005000000}" name="5" dataDxfId="3575"/>
    <tableColumn id="6" xr3:uid="{00000000-0010-0000-0E01-000006000000}" name="6" dataDxfId="3574"/>
    <tableColumn id="7" xr3:uid="{00000000-0010-0000-0E01-000007000000}" name="7" dataDxfId="3573"/>
    <tableColumn id="8" xr3:uid="{00000000-0010-0000-0E01-000008000000}" name="8" dataDxfId="3572"/>
    <tableColumn id="9" xr3:uid="{00000000-0010-0000-0E01-000009000000}" name="9" dataDxfId="3571"/>
    <tableColumn id="10" xr3:uid="{00000000-0010-0000-0E01-00000A000000}" name="10" dataDxfId="3570"/>
    <tableColumn id="11" xr3:uid="{00000000-0010-0000-0E01-00000B000000}" name="11" dataDxfId="3569"/>
    <tableColumn id="12" xr3:uid="{00000000-0010-0000-0E01-00000C000000}" name="12" dataDxfId="3568"/>
    <tableColumn id="13" xr3:uid="{00000000-0010-0000-0E01-00000D000000}" name="13" dataDxfId="3567"/>
    <tableColumn id="14" xr3:uid="{00000000-0010-0000-0E01-00000E000000}" name="14" dataDxfId="3566"/>
    <tableColumn id="15" xr3:uid="{00000000-0010-0000-0E01-00000F000000}" name="15" dataDxfId="3565"/>
    <tableColumn id="16" xr3:uid="{00000000-0010-0000-0E01-000010000000}" name="16" dataDxfId="3564"/>
    <tableColumn id="17" xr3:uid="{00000000-0010-0000-0E01-000011000000}" name="17" dataDxfId="3563"/>
    <tableColumn id="18" xr3:uid="{00000000-0010-0000-0E01-000012000000}" name="18" dataDxfId="3562"/>
    <tableColumn id="19" xr3:uid="{00000000-0010-0000-0E01-000013000000}" name="19" dataDxfId="3561"/>
    <tableColumn id="20" xr3:uid="{00000000-0010-0000-0E01-000014000000}" name="20" dataDxfId="3560"/>
    <tableColumn id="21" xr3:uid="{00000000-0010-0000-0E01-000015000000}" name="21" dataDxfId="3559"/>
    <tableColumn id="22" xr3:uid="{00000000-0010-0000-0E01-000016000000}" name="22" dataDxfId="3558"/>
    <tableColumn id="23" xr3:uid="{00000000-0010-0000-0E01-000017000000}" name="23" dataDxfId="3557"/>
    <tableColumn id="24" xr3:uid="{00000000-0010-0000-0E01-000018000000}" name="24" dataDxfId="3556"/>
    <tableColumn id="25" xr3:uid="{00000000-0010-0000-0E01-000019000000}" name="25" dataDxfId="3555"/>
    <tableColumn id="26" xr3:uid="{00000000-0010-0000-0E01-00001A000000}" name="26" dataDxfId="3554"/>
    <tableColumn id="27" xr3:uid="{00000000-0010-0000-0E01-00001B000000}" name="27" dataDxfId="3553"/>
    <tableColumn id="28" xr3:uid="{00000000-0010-0000-0E01-00001C000000}" name="28" dataDxfId="3552"/>
    <tableColumn id="29" xr3:uid="{00000000-0010-0000-0E01-00001D000000}" name="29" dataDxfId="3551"/>
    <tableColumn id="30" xr3:uid="{00000000-0010-0000-0E01-00001E000000}" name="30" dataDxfId="3550"/>
    <tableColumn id="31" xr3:uid="{00000000-0010-0000-0E01-00001F000000}" name="31" dataDxfId="3549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80" dataDxfId="3581" headerRowBorderDxfId="8631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612"/>
    <tableColumn id="2" xr3:uid="{00000000-0010-0000-0F01-000002000000}" name="2" dataDxfId="3611"/>
    <tableColumn id="3" xr3:uid="{00000000-0010-0000-0F01-000003000000}" name="3" dataDxfId="3610"/>
    <tableColumn id="4" xr3:uid="{00000000-0010-0000-0F01-000004000000}" name="4" dataDxfId="3609"/>
    <tableColumn id="5" xr3:uid="{00000000-0010-0000-0F01-000005000000}" name="5" dataDxfId="3608"/>
    <tableColumn id="6" xr3:uid="{00000000-0010-0000-0F01-000006000000}" name="6" dataDxfId="3607"/>
    <tableColumn id="7" xr3:uid="{00000000-0010-0000-0F01-000007000000}" name="7" dataDxfId="3606"/>
    <tableColumn id="8" xr3:uid="{00000000-0010-0000-0F01-000008000000}" name="8" dataDxfId="3605"/>
    <tableColumn id="9" xr3:uid="{00000000-0010-0000-0F01-000009000000}" name="9" dataDxfId="3604"/>
    <tableColumn id="10" xr3:uid="{00000000-0010-0000-0F01-00000A000000}" name="10" dataDxfId="3603"/>
    <tableColumn id="11" xr3:uid="{00000000-0010-0000-0F01-00000B000000}" name="11" dataDxfId="3602"/>
    <tableColumn id="12" xr3:uid="{00000000-0010-0000-0F01-00000C000000}" name="12" dataDxfId="3601"/>
    <tableColumn id="13" xr3:uid="{00000000-0010-0000-0F01-00000D000000}" name="13" dataDxfId="3600"/>
    <tableColumn id="14" xr3:uid="{00000000-0010-0000-0F01-00000E000000}" name="14" dataDxfId="3599"/>
    <tableColumn id="15" xr3:uid="{00000000-0010-0000-0F01-00000F000000}" name="15" dataDxfId="3598"/>
    <tableColumn id="16" xr3:uid="{00000000-0010-0000-0F01-000010000000}" name="16" dataDxfId="3597"/>
    <tableColumn id="17" xr3:uid="{00000000-0010-0000-0F01-000011000000}" name="17" dataDxfId="3596"/>
    <tableColumn id="18" xr3:uid="{00000000-0010-0000-0F01-000012000000}" name="18" dataDxfId="3595"/>
    <tableColumn id="19" xr3:uid="{00000000-0010-0000-0F01-000013000000}" name="19" dataDxfId="3594"/>
    <tableColumn id="20" xr3:uid="{00000000-0010-0000-0F01-000014000000}" name="20" dataDxfId="3593"/>
    <tableColumn id="21" xr3:uid="{00000000-0010-0000-0F01-000015000000}" name="21" dataDxfId="3592"/>
    <tableColumn id="22" xr3:uid="{00000000-0010-0000-0F01-000016000000}" name="22" dataDxfId="3591"/>
    <tableColumn id="23" xr3:uid="{00000000-0010-0000-0F01-000017000000}" name="23" dataDxfId="3590"/>
    <tableColumn id="24" xr3:uid="{00000000-0010-0000-0F01-000018000000}" name="24" dataDxfId="3589"/>
    <tableColumn id="25" xr3:uid="{00000000-0010-0000-0F01-000019000000}" name="25" dataDxfId="3588"/>
    <tableColumn id="26" xr3:uid="{00000000-0010-0000-0F01-00001A000000}" name="26" dataDxfId="3587"/>
    <tableColumn id="27" xr3:uid="{00000000-0010-0000-0F01-00001B000000}" name="27" dataDxfId="3586"/>
    <tableColumn id="28" xr3:uid="{00000000-0010-0000-0F01-00001C000000}" name="28" dataDxfId="3585"/>
    <tableColumn id="29" xr3:uid="{00000000-0010-0000-0F01-00001D000000}" name="29" dataDxfId="3584"/>
    <tableColumn id="30" xr3:uid="{00000000-0010-0000-0F01-00001E000000}" name="30" dataDxfId="3583"/>
    <tableColumn id="31" xr3:uid="{00000000-0010-0000-0F01-00001F000000}" name="31" dataDxfId="3582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613" dataDxfId="3614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45"/>
    <tableColumn id="2" xr3:uid="{00000000-0010-0000-1001-000002000000}" name="2" dataDxfId="3644"/>
    <tableColumn id="3" xr3:uid="{00000000-0010-0000-1001-000003000000}" name="3" dataDxfId="3643"/>
    <tableColumn id="4" xr3:uid="{00000000-0010-0000-1001-000004000000}" name="4" dataDxfId="3642"/>
    <tableColumn id="5" xr3:uid="{00000000-0010-0000-1001-000005000000}" name="5" dataDxfId="3641"/>
    <tableColumn id="6" xr3:uid="{00000000-0010-0000-1001-000006000000}" name="6" dataDxfId="3640"/>
    <tableColumn id="7" xr3:uid="{00000000-0010-0000-1001-000007000000}" name="7" dataDxfId="3639"/>
    <tableColumn id="8" xr3:uid="{00000000-0010-0000-1001-000008000000}" name="8" dataDxfId="3638"/>
    <tableColumn id="9" xr3:uid="{00000000-0010-0000-1001-000009000000}" name="9" dataDxfId="3637"/>
    <tableColumn id="10" xr3:uid="{00000000-0010-0000-1001-00000A000000}" name="10" dataDxfId="3636"/>
    <tableColumn id="11" xr3:uid="{00000000-0010-0000-1001-00000B000000}" name="11" dataDxfId="3635"/>
    <tableColumn id="12" xr3:uid="{00000000-0010-0000-1001-00000C000000}" name="12" dataDxfId="3634"/>
    <tableColumn id="13" xr3:uid="{00000000-0010-0000-1001-00000D000000}" name="13" dataDxfId="3633"/>
    <tableColumn id="14" xr3:uid="{00000000-0010-0000-1001-00000E000000}" name="14" dataDxfId="3632"/>
    <tableColumn id="15" xr3:uid="{00000000-0010-0000-1001-00000F000000}" name="15" dataDxfId="3631"/>
    <tableColumn id="16" xr3:uid="{00000000-0010-0000-1001-000010000000}" name="16" dataDxfId="3630"/>
    <tableColumn id="17" xr3:uid="{00000000-0010-0000-1001-000011000000}" name="17" dataDxfId="3629"/>
    <tableColumn id="18" xr3:uid="{00000000-0010-0000-1001-000012000000}" name="18" dataDxfId="3628"/>
    <tableColumn id="19" xr3:uid="{00000000-0010-0000-1001-000013000000}" name="19" dataDxfId="3627"/>
    <tableColumn id="20" xr3:uid="{00000000-0010-0000-1001-000014000000}" name="20" dataDxfId="3626"/>
    <tableColumn id="21" xr3:uid="{00000000-0010-0000-1001-000015000000}" name="21" dataDxfId="3625"/>
    <tableColumn id="22" xr3:uid="{00000000-0010-0000-1001-000016000000}" name="22" dataDxfId="3624"/>
    <tableColumn id="23" xr3:uid="{00000000-0010-0000-1001-000017000000}" name="23" dataDxfId="3623"/>
    <tableColumn id="24" xr3:uid="{00000000-0010-0000-1001-000018000000}" name="24" dataDxfId="3622"/>
    <tableColumn id="25" xr3:uid="{00000000-0010-0000-1001-000019000000}" name="25" dataDxfId="3621"/>
    <tableColumn id="26" xr3:uid="{00000000-0010-0000-1001-00001A000000}" name="26" dataDxfId="3620"/>
    <tableColumn id="27" xr3:uid="{00000000-0010-0000-1001-00001B000000}" name="27" dataDxfId="3619"/>
    <tableColumn id="28" xr3:uid="{00000000-0010-0000-1001-00001C000000}" name="28" dataDxfId="3618"/>
    <tableColumn id="29" xr3:uid="{00000000-0010-0000-1001-00001D000000}" name="29" dataDxfId="3617"/>
    <tableColumn id="30" xr3:uid="{00000000-0010-0000-1001-00001E000000}" name="30" dataDxfId="3616"/>
    <tableColumn id="31" xr3:uid="{00000000-0010-0000-1001-00001F000000}" name="31" dataDxfId="361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46" dataDxfId="3647" headerRowBorderDxfId="8630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78"/>
    <tableColumn id="2" xr3:uid="{00000000-0010-0000-1101-000002000000}" name="2" dataDxfId="3677"/>
    <tableColumn id="3" xr3:uid="{00000000-0010-0000-1101-000003000000}" name="3" dataDxfId="3676"/>
    <tableColumn id="4" xr3:uid="{00000000-0010-0000-1101-000004000000}" name="4" dataDxfId="3675"/>
    <tableColumn id="5" xr3:uid="{00000000-0010-0000-1101-000005000000}" name="5" dataDxfId="3674"/>
    <tableColumn id="6" xr3:uid="{00000000-0010-0000-1101-000006000000}" name="6" dataDxfId="3673"/>
    <tableColumn id="7" xr3:uid="{00000000-0010-0000-1101-000007000000}" name="7" dataDxfId="3672"/>
    <tableColumn id="8" xr3:uid="{00000000-0010-0000-1101-000008000000}" name="8" dataDxfId="3671"/>
    <tableColumn id="9" xr3:uid="{00000000-0010-0000-1101-000009000000}" name="9" dataDxfId="3670"/>
    <tableColumn id="10" xr3:uid="{00000000-0010-0000-1101-00000A000000}" name="10" dataDxfId="3669"/>
    <tableColumn id="11" xr3:uid="{00000000-0010-0000-1101-00000B000000}" name="11" dataDxfId="3668"/>
    <tableColumn id="12" xr3:uid="{00000000-0010-0000-1101-00000C000000}" name="12" dataDxfId="3667"/>
    <tableColumn id="13" xr3:uid="{00000000-0010-0000-1101-00000D000000}" name="13" dataDxfId="3666"/>
    <tableColumn id="14" xr3:uid="{00000000-0010-0000-1101-00000E000000}" name="14" dataDxfId="3665"/>
    <tableColumn id="15" xr3:uid="{00000000-0010-0000-1101-00000F000000}" name="15" dataDxfId="3664"/>
    <tableColumn id="16" xr3:uid="{00000000-0010-0000-1101-000010000000}" name="16" dataDxfId="3663"/>
    <tableColumn id="17" xr3:uid="{00000000-0010-0000-1101-000011000000}" name="17" dataDxfId="3662"/>
    <tableColumn id="18" xr3:uid="{00000000-0010-0000-1101-000012000000}" name="18" dataDxfId="3661"/>
    <tableColumn id="19" xr3:uid="{00000000-0010-0000-1101-000013000000}" name="19" dataDxfId="3660"/>
    <tableColumn id="20" xr3:uid="{00000000-0010-0000-1101-000014000000}" name="20" dataDxfId="3659"/>
    <tableColumn id="21" xr3:uid="{00000000-0010-0000-1101-000015000000}" name="21" dataDxfId="3658"/>
    <tableColumn id="22" xr3:uid="{00000000-0010-0000-1101-000016000000}" name="22" dataDxfId="3657"/>
    <tableColumn id="23" xr3:uid="{00000000-0010-0000-1101-000017000000}" name="23" dataDxfId="3656"/>
    <tableColumn id="24" xr3:uid="{00000000-0010-0000-1101-000018000000}" name="24" dataDxfId="3655"/>
    <tableColumn id="25" xr3:uid="{00000000-0010-0000-1101-000019000000}" name="25" dataDxfId="3654"/>
    <tableColumn id="26" xr3:uid="{00000000-0010-0000-1101-00001A000000}" name="26" dataDxfId="3653"/>
    <tableColumn id="27" xr3:uid="{00000000-0010-0000-1101-00001B000000}" name="27" dataDxfId="3652"/>
    <tableColumn id="28" xr3:uid="{00000000-0010-0000-1101-00001C000000}" name="28" dataDxfId="3651"/>
    <tableColumn id="29" xr3:uid="{00000000-0010-0000-1101-00001D000000}" name="29" dataDxfId="3650"/>
    <tableColumn id="30" xr3:uid="{00000000-0010-0000-1101-00001E000000}" name="30" dataDxfId="3649"/>
    <tableColumn id="31" xr3:uid="{00000000-0010-0000-1101-00001F000000}" name="31" dataDxfId="3648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84">
      <calculatedColumnFormula>'Wzorzec kategorii'!B180</calculatedColumnFormula>
    </tableColumn>
    <tableColumn id="2" xr3:uid="{00000000-0010-0000-1201-000002000000}" name="Kolumna2" dataDxfId="3683" dataCellStyle="Walutowy"/>
    <tableColumn id="3" xr3:uid="{00000000-0010-0000-1201-000003000000}" name="Kolumna3" dataDxfId="3682" dataCellStyle="Walutowy">
      <calculatedColumnFormula>SUM(Tabela19234559251[#This Row])</calculatedColumnFormula>
    </tableColumn>
    <tableColumn id="4" xr3:uid="{00000000-0010-0000-1201-000004000000}" name="Kolumna4" dataDxfId="3681" dataCellStyle="Walutowy">
      <calculatedColumnFormula>C224-D224</calculatedColumnFormula>
    </tableColumn>
    <tableColumn id="5" xr3:uid="{00000000-0010-0000-1201-000005000000}" name="Kolumna5" dataDxfId="3680" dataCellStyle="Procentowy">
      <calculatedColumnFormula>IFERROR(D224/C224,"")</calculatedColumnFormula>
    </tableColumn>
    <tableColumn id="6" xr3:uid="{00000000-0010-0000-1201-000006000000}" name="Kolumna6" dataDxfId="3679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85" dataDxfId="3686" headerRowBorderDxfId="8629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717"/>
    <tableColumn id="2" xr3:uid="{00000000-0010-0000-1301-000002000000}" name="2" dataDxfId="3716"/>
    <tableColumn id="3" xr3:uid="{00000000-0010-0000-1301-000003000000}" name="3" dataDxfId="3715"/>
    <tableColumn id="4" xr3:uid="{00000000-0010-0000-1301-000004000000}" name="4" dataDxfId="3714"/>
    <tableColumn id="5" xr3:uid="{00000000-0010-0000-1301-000005000000}" name="5" dataDxfId="3713"/>
    <tableColumn id="6" xr3:uid="{00000000-0010-0000-1301-000006000000}" name="6" dataDxfId="3712"/>
    <tableColumn id="7" xr3:uid="{00000000-0010-0000-1301-000007000000}" name="7" dataDxfId="3711"/>
    <tableColumn id="8" xr3:uid="{00000000-0010-0000-1301-000008000000}" name="8" dataDxfId="3710"/>
    <tableColumn id="9" xr3:uid="{00000000-0010-0000-1301-000009000000}" name="9" dataDxfId="3709"/>
    <tableColumn id="10" xr3:uid="{00000000-0010-0000-1301-00000A000000}" name="10" dataDxfId="3708"/>
    <tableColumn id="11" xr3:uid="{00000000-0010-0000-1301-00000B000000}" name="11" dataDxfId="3707"/>
    <tableColumn id="12" xr3:uid="{00000000-0010-0000-1301-00000C000000}" name="12" dataDxfId="3706"/>
    <tableColumn id="13" xr3:uid="{00000000-0010-0000-1301-00000D000000}" name="13" dataDxfId="3705"/>
    <tableColumn id="14" xr3:uid="{00000000-0010-0000-1301-00000E000000}" name="14" dataDxfId="3704"/>
    <tableColumn id="15" xr3:uid="{00000000-0010-0000-1301-00000F000000}" name="15" dataDxfId="3703"/>
    <tableColumn id="16" xr3:uid="{00000000-0010-0000-1301-000010000000}" name="16" dataDxfId="3702"/>
    <tableColumn id="17" xr3:uid="{00000000-0010-0000-1301-000011000000}" name="17" dataDxfId="3701"/>
    <tableColumn id="18" xr3:uid="{00000000-0010-0000-1301-000012000000}" name="18" dataDxfId="3700"/>
    <tableColumn id="19" xr3:uid="{00000000-0010-0000-1301-000013000000}" name="19" dataDxfId="3699"/>
    <tableColumn id="20" xr3:uid="{00000000-0010-0000-1301-000014000000}" name="20" dataDxfId="3698"/>
    <tableColumn id="21" xr3:uid="{00000000-0010-0000-1301-000015000000}" name="21" dataDxfId="3697"/>
    <tableColumn id="22" xr3:uid="{00000000-0010-0000-1301-000016000000}" name="22" dataDxfId="3696"/>
    <tableColumn id="23" xr3:uid="{00000000-0010-0000-1301-000017000000}" name="23" dataDxfId="3695"/>
    <tableColumn id="24" xr3:uid="{00000000-0010-0000-1301-000018000000}" name="24" dataDxfId="3694"/>
    <tableColumn id="25" xr3:uid="{00000000-0010-0000-1301-000019000000}" name="25" dataDxfId="3693"/>
    <tableColumn id="26" xr3:uid="{00000000-0010-0000-1301-00001A000000}" name="26" dataDxfId="3692"/>
    <tableColumn id="27" xr3:uid="{00000000-0010-0000-1301-00001B000000}" name="27" dataDxfId="3691"/>
    <tableColumn id="28" xr3:uid="{00000000-0010-0000-1301-00001C000000}" name="28" dataDxfId="3690"/>
    <tableColumn id="29" xr3:uid="{00000000-0010-0000-1301-00001D000000}" name="29" dataDxfId="3689"/>
    <tableColumn id="30" xr3:uid="{00000000-0010-0000-1301-00001E000000}" name="30" dataDxfId="3688"/>
    <tableColumn id="31" xr3:uid="{00000000-0010-0000-1301-00001F000000}" name="31" dataDxfId="3687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23">
      <calculatedColumnFormula>'Wzorzec kategorii'!B192</calculatedColumnFormula>
    </tableColumn>
    <tableColumn id="2" xr3:uid="{00000000-0010-0000-1401-000002000000}" name="Kolumna2" dataDxfId="3722" dataCellStyle="Walutowy"/>
    <tableColumn id="3" xr3:uid="{00000000-0010-0000-1401-000003000000}" name="Kolumna3" dataDxfId="3721" dataCellStyle="Walutowy">
      <calculatedColumnFormula>SUM(Tabela1923455962254[#This Row])</calculatedColumnFormula>
    </tableColumn>
    <tableColumn id="4" xr3:uid="{00000000-0010-0000-1401-000004000000}" name="Kolumna4" dataDxfId="3720" dataCellStyle="Walutowy">
      <calculatedColumnFormula>C236-D236</calculatedColumnFormula>
    </tableColumn>
    <tableColumn id="5" xr3:uid="{00000000-0010-0000-1401-000005000000}" name="Kolumna5" dataDxfId="3719" dataCellStyle="Procentowy">
      <calculatedColumnFormula>IFERROR(D236/C236,"")</calculatedColumnFormula>
    </tableColumn>
    <tableColumn id="6" xr3:uid="{00000000-0010-0000-1401-000006000000}" name="Kolumna6" dataDxfId="3718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29">
      <calculatedColumnFormula>'Wzorzec kategorii'!B204</calculatedColumnFormula>
    </tableColumn>
    <tableColumn id="2" xr3:uid="{00000000-0010-0000-1501-000002000000}" name="Kolumna2" dataDxfId="3728" dataCellStyle="Walutowy"/>
    <tableColumn id="3" xr3:uid="{00000000-0010-0000-1501-000003000000}" name="Kolumna3" dataDxfId="3727" dataCellStyle="Walutowy">
      <calculatedColumnFormula>SUM(Tabela1923455963255[#This Row])</calculatedColumnFormula>
    </tableColumn>
    <tableColumn id="4" xr3:uid="{00000000-0010-0000-1501-000004000000}" name="Kolumna4" dataDxfId="3726" dataCellStyle="Walutowy">
      <calculatedColumnFormula>C248-D248</calculatedColumnFormula>
    </tableColumn>
    <tableColumn id="5" xr3:uid="{00000000-0010-0000-1501-000005000000}" name="Kolumna5" dataDxfId="3725" dataCellStyle="Procentowy">
      <calculatedColumnFormula>IFERROR(D248/C248,"")</calculatedColumnFormula>
    </tableColumn>
    <tableColumn id="6" xr3:uid="{00000000-0010-0000-1501-000006000000}" name="Kolumna6" dataDxfId="3724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30" dataDxfId="3731" headerRowBorderDxfId="8628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62"/>
    <tableColumn id="2" xr3:uid="{00000000-0010-0000-1601-000002000000}" name="2" dataDxfId="3761"/>
    <tableColumn id="3" xr3:uid="{00000000-0010-0000-1601-000003000000}" name="3" dataDxfId="3760"/>
    <tableColumn id="4" xr3:uid="{00000000-0010-0000-1601-000004000000}" name="4" dataDxfId="3759"/>
    <tableColumn id="5" xr3:uid="{00000000-0010-0000-1601-000005000000}" name="5" dataDxfId="3758"/>
    <tableColumn id="6" xr3:uid="{00000000-0010-0000-1601-000006000000}" name="6" dataDxfId="3757"/>
    <tableColumn id="7" xr3:uid="{00000000-0010-0000-1601-000007000000}" name="7" dataDxfId="3756"/>
    <tableColumn id="8" xr3:uid="{00000000-0010-0000-1601-000008000000}" name="8" dataDxfId="3755"/>
    <tableColumn id="9" xr3:uid="{00000000-0010-0000-1601-000009000000}" name="9" dataDxfId="3754"/>
    <tableColumn id="10" xr3:uid="{00000000-0010-0000-1601-00000A000000}" name="10" dataDxfId="3753"/>
    <tableColumn id="11" xr3:uid="{00000000-0010-0000-1601-00000B000000}" name="11" dataDxfId="3752"/>
    <tableColumn id="12" xr3:uid="{00000000-0010-0000-1601-00000C000000}" name="12" dataDxfId="3751"/>
    <tableColumn id="13" xr3:uid="{00000000-0010-0000-1601-00000D000000}" name="13" dataDxfId="3750"/>
    <tableColumn id="14" xr3:uid="{00000000-0010-0000-1601-00000E000000}" name="14" dataDxfId="3749"/>
    <tableColumn id="15" xr3:uid="{00000000-0010-0000-1601-00000F000000}" name="15" dataDxfId="3748"/>
    <tableColumn id="16" xr3:uid="{00000000-0010-0000-1601-000010000000}" name="16" dataDxfId="3747"/>
    <tableColumn id="17" xr3:uid="{00000000-0010-0000-1601-000011000000}" name="17" dataDxfId="3746"/>
    <tableColumn id="18" xr3:uid="{00000000-0010-0000-1601-000012000000}" name="18" dataDxfId="3745"/>
    <tableColumn id="19" xr3:uid="{00000000-0010-0000-1601-000013000000}" name="19" dataDxfId="3744"/>
    <tableColumn id="20" xr3:uid="{00000000-0010-0000-1601-000014000000}" name="20" dataDxfId="3743"/>
    <tableColumn id="21" xr3:uid="{00000000-0010-0000-1601-000015000000}" name="21" dataDxfId="3742"/>
    <tableColumn id="22" xr3:uid="{00000000-0010-0000-1601-000016000000}" name="22" dataDxfId="3741"/>
    <tableColumn id="23" xr3:uid="{00000000-0010-0000-1601-000017000000}" name="23" dataDxfId="3740"/>
    <tableColumn id="24" xr3:uid="{00000000-0010-0000-1601-000018000000}" name="24" dataDxfId="3739"/>
    <tableColumn id="25" xr3:uid="{00000000-0010-0000-1601-000019000000}" name="25" dataDxfId="3738"/>
    <tableColumn id="26" xr3:uid="{00000000-0010-0000-1601-00001A000000}" name="26" dataDxfId="3737"/>
    <tableColumn id="27" xr3:uid="{00000000-0010-0000-1601-00001B000000}" name="27" dataDxfId="3736"/>
    <tableColumn id="28" xr3:uid="{00000000-0010-0000-1601-00001C000000}" name="28" dataDxfId="3735"/>
    <tableColumn id="29" xr3:uid="{00000000-0010-0000-1601-00001D000000}" name="29" dataDxfId="3734"/>
    <tableColumn id="30" xr3:uid="{00000000-0010-0000-1601-00001E000000}" name="30" dataDxfId="3733"/>
    <tableColumn id="31" xr3:uid="{00000000-0010-0000-1601-00001F000000}" name="31" dataDxfId="373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244" dataDxfId="9243">
  <tableColumns count="6">
    <tableColumn id="1" xr3:uid="{00000000-0010-0000-0200-000001000000}" name="Kolumna1" dataDxfId="9242"/>
    <tableColumn id="2" xr3:uid="{00000000-0010-0000-0200-000002000000}" name="Kolumna2" dataDxfId="8421"/>
    <tableColumn id="3" xr3:uid="{00000000-0010-0000-0200-000003000000}" name="Kolumna3" dataDxfId="8420"/>
    <tableColumn id="4" xr3:uid="{00000000-0010-0000-0200-000004000000}" name="Kolumna4" dataDxfId="8419">
      <calculatedColumnFormula>Tabela7[[#This Row],[Kolumna3]]-Tabela7[[#This Row],[Kolumna2]]</calculatedColumnFormula>
    </tableColumn>
    <tableColumn id="5" xr3:uid="{00000000-0010-0000-0200-000005000000}" name="Kolumna5" dataDxfId="9241">
      <calculatedColumnFormula>IFERROR(D55/C55,"")</calculatedColumnFormula>
    </tableColumn>
    <tableColumn id="6" xr3:uid="{00000000-0010-0000-0200-000006000000}" name="Kolumna6" dataDxfId="9240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 headerRowDxfId="9161" dataDxfId="9160">
  <tableColumns count="2">
    <tableColumn id="1" xr3:uid="{00000000-0010-0000-1D00-000001000000}" name="Kolumna1" headerRowDxfId="9159" dataDxfId="9158"/>
    <tableColumn id="2" xr3:uid="{00000000-0010-0000-1D00-000002000000}" name="Kolumna2" dataDxfId="9157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63" dataDxfId="3764" headerRowBorderDxfId="8627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95"/>
    <tableColumn id="2" xr3:uid="{00000000-0010-0000-1701-000002000000}" name="2" dataDxfId="3794"/>
    <tableColumn id="3" xr3:uid="{00000000-0010-0000-1701-000003000000}" name="3" dataDxfId="3793"/>
    <tableColumn id="4" xr3:uid="{00000000-0010-0000-1701-000004000000}" name="4" dataDxfId="3792"/>
    <tableColumn id="5" xr3:uid="{00000000-0010-0000-1701-000005000000}" name="5" dataDxfId="3791"/>
    <tableColumn id="6" xr3:uid="{00000000-0010-0000-1701-000006000000}" name="6" dataDxfId="3790"/>
    <tableColumn id="7" xr3:uid="{00000000-0010-0000-1701-000007000000}" name="7" dataDxfId="3789"/>
    <tableColumn id="8" xr3:uid="{00000000-0010-0000-1701-000008000000}" name="8" dataDxfId="3788"/>
    <tableColumn id="9" xr3:uid="{00000000-0010-0000-1701-000009000000}" name="9" dataDxfId="3787"/>
    <tableColumn id="10" xr3:uid="{00000000-0010-0000-1701-00000A000000}" name="10" dataDxfId="3786"/>
    <tableColumn id="11" xr3:uid="{00000000-0010-0000-1701-00000B000000}" name="11" dataDxfId="3785"/>
    <tableColumn id="12" xr3:uid="{00000000-0010-0000-1701-00000C000000}" name="12" dataDxfId="3784"/>
    <tableColumn id="13" xr3:uid="{00000000-0010-0000-1701-00000D000000}" name="13" dataDxfId="3783"/>
    <tableColumn id="14" xr3:uid="{00000000-0010-0000-1701-00000E000000}" name="14" dataDxfId="3782"/>
    <tableColumn id="15" xr3:uid="{00000000-0010-0000-1701-00000F000000}" name="15" dataDxfId="3781"/>
    <tableColumn id="16" xr3:uid="{00000000-0010-0000-1701-000010000000}" name="16" dataDxfId="3780"/>
    <tableColumn id="17" xr3:uid="{00000000-0010-0000-1701-000011000000}" name="17" dataDxfId="3779"/>
    <tableColumn id="18" xr3:uid="{00000000-0010-0000-1701-000012000000}" name="18" dataDxfId="3778"/>
    <tableColumn id="19" xr3:uid="{00000000-0010-0000-1701-000013000000}" name="19" dataDxfId="3777"/>
    <tableColumn id="20" xr3:uid="{00000000-0010-0000-1701-000014000000}" name="20" dataDxfId="3776"/>
    <tableColumn id="21" xr3:uid="{00000000-0010-0000-1701-000015000000}" name="21" dataDxfId="3775"/>
    <tableColumn id="22" xr3:uid="{00000000-0010-0000-1701-000016000000}" name="22" dataDxfId="3774"/>
    <tableColumn id="23" xr3:uid="{00000000-0010-0000-1701-000017000000}" name="23" dataDxfId="3773"/>
    <tableColumn id="24" xr3:uid="{00000000-0010-0000-1701-000018000000}" name="24" dataDxfId="3772"/>
    <tableColumn id="25" xr3:uid="{00000000-0010-0000-1701-000019000000}" name="25" dataDxfId="3771"/>
    <tableColumn id="26" xr3:uid="{00000000-0010-0000-1701-00001A000000}" name="26" dataDxfId="3770"/>
    <tableColumn id="27" xr3:uid="{00000000-0010-0000-1701-00001B000000}" name="27" dataDxfId="3769"/>
    <tableColumn id="28" xr3:uid="{00000000-0010-0000-1701-00001C000000}" name="28" dataDxfId="3768"/>
    <tableColumn id="29" xr3:uid="{00000000-0010-0000-1701-00001D000000}" name="29" dataDxfId="3767"/>
    <tableColumn id="30" xr3:uid="{00000000-0010-0000-1701-00001E000000}" name="30" dataDxfId="3766"/>
    <tableColumn id="31" xr3:uid="{00000000-0010-0000-1701-00001F000000}" name="31" dataDxfId="3765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96" dataDxfId="3797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28"/>
    <tableColumn id="2" xr3:uid="{00000000-0010-0000-1801-000002000000}" name="2" dataDxfId="3827"/>
    <tableColumn id="3" xr3:uid="{00000000-0010-0000-1801-000003000000}" name="3" dataDxfId="3826"/>
    <tableColumn id="4" xr3:uid="{00000000-0010-0000-1801-000004000000}" name="4" dataDxfId="3825"/>
    <tableColumn id="5" xr3:uid="{00000000-0010-0000-1801-000005000000}" name="5" dataDxfId="3824"/>
    <tableColumn id="6" xr3:uid="{00000000-0010-0000-1801-000006000000}" name="6" dataDxfId="3823"/>
    <tableColumn id="7" xr3:uid="{00000000-0010-0000-1801-000007000000}" name="7" dataDxfId="3822"/>
    <tableColumn id="8" xr3:uid="{00000000-0010-0000-1801-000008000000}" name="8" dataDxfId="3821"/>
    <tableColumn id="9" xr3:uid="{00000000-0010-0000-1801-000009000000}" name="9" dataDxfId="3820"/>
    <tableColumn id="10" xr3:uid="{00000000-0010-0000-1801-00000A000000}" name="10" dataDxfId="3819"/>
    <tableColumn id="11" xr3:uid="{00000000-0010-0000-1801-00000B000000}" name="11" dataDxfId="3818"/>
    <tableColumn id="12" xr3:uid="{00000000-0010-0000-1801-00000C000000}" name="12" dataDxfId="3817"/>
    <tableColumn id="13" xr3:uid="{00000000-0010-0000-1801-00000D000000}" name="13" dataDxfId="3816"/>
    <tableColumn id="14" xr3:uid="{00000000-0010-0000-1801-00000E000000}" name="14" dataDxfId="3815"/>
    <tableColumn id="15" xr3:uid="{00000000-0010-0000-1801-00000F000000}" name="15" dataDxfId="3814"/>
    <tableColumn id="16" xr3:uid="{00000000-0010-0000-1801-000010000000}" name="16" dataDxfId="3813"/>
    <tableColumn id="17" xr3:uid="{00000000-0010-0000-1801-000011000000}" name="17" dataDxfId="3812"/>
    <tableColumn id="18" xr3:uid="{00000000-0010-0000-1801-000012000000}" name="18" dataDxfId="3811"/>
    <tableColumn id="19" xr3:uid="{00000000-0010-0000-1801-000013000000}" name="19" dataDxfId="3810"/>
    <tableColumn id="20" xr3:uid="{00000000-0010-0000-1801-000014000000}" name="20" dataDxfId="3809"/>
    <tableColumn id="21" xr3:uid="{00000000-0010-0000-1801-000015000000}" name="21" dataDxfId="3808"/>
    <tableColumn id="22" xr3:uid="{00000000-0010-0000-1801-000016000000}" name="22" dataDxfId="3807"/>
    <tableColumn id="23" xr3:uid="{00000000-0010-0000-1801-000017000000}" name="23" dataDxfId="3806"/>
    <tableColumn id="24" xr3:uid="{00000000-0010-0000-1801-000018000000}" name="24" dataDxfId="3805"/>
    <tableColumn id="25" xr3:uid="{00000000-0010-0000-1801-000019000000}" name="25" dataDxfId="3804"/>
    <tableColumn id="26" xr3:uid="{00000000-0010-0000-1801-00001A000000}" name="26" dataDxfId="3803"/>
    <tableColumn id="27" xr3:uid="{00000000-0010-0000-1801-00001B000000}" name="27" dataDxfId="3802"/>
    <tableColumn id="28" xr3:uid="{00000000-0010-0000-1801-00001C000000}" name="28" dataDxfId="3801"/>
    <tableColumn id="29" xr3:uid="{00000000-0010-0000-1801-00001D000000}" name="29" dataDxfId="3800"/>
    <tableColumn id="30" xr3:uid="{00000000-0010-0000-1801-00001E000000}" name="30" dataDxfId="3799"/>
    <tableColumn id="31" xr3:uid="{00000000-0010-0000-1801-00001F000000}" name="31" dataDxfId="3798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8610">
  <tableColumns count="6">
    <tableColumn id="1" xr3:uid="{00000000-0010-0000-1901-000001000000}" name="Kategoria" dataDxfId="2569">
      <calculatedColumnFormula>'Wzorzec kategorii'!B36</calculatedColumnFormula>
    </tableColumn>
    <tableColumn id="2" xr3:uid="{00000000-0010-0000-1901-000002000000}" name="0" headerRowDxfId="8609" dataDxfId="2568" dataCellStyle="Walutowy"/>
    <tableColumn id="3" xr3:uid="{00000000-0010-0000-1901-000003000000}" name="02" headerRowDxfId="8608" dataDxfId="2567" dataCellStyle="Walutowy">
      <calculatedColumnFormula>SUM(Tabela330260[#This Row])</calculatedColumnFormula>
    </tableColumn>
    <tableColumn id="4" xr3:uid="{00000000-0010-0000-1901-000004000000}" name="Kolumna4" dataDxfId="2566" dataCellStyle="Walutowy">
      <calculatedColumnFormula>C80-D80</calculatedColumnFormula>
    </tableColumn>
    <tableColumn id="5" xr3:uid="{00000000-0010-0000-1901-000005000000}" name="Kolumna1" dataDxfId="2565" dataCellStyle="Procentowy">
      <calculatedColumnFormula>IFERROR(D80/C80,"")</calculatedColumnFormula>
    </tableColumn>
    <tableColumn id="6" xr3:uid="{00000000-0010-0000-1901-000006000000}" name="Kolumna2" dataDxfId="2564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75">
      <calculatedColumnFormula>'Wzorzec kategorii'!B60</calculatedColumnFormula>
    </tableColumn>
    <tableColumn id="2" xr3:uid="{00000000-0010-0000-1A01-000002000000}" name="Kolumna2" dataDxfId="2574" dataCellStyle="Walutowy"/>
    <tableColumn id="3" xr3:uid="{00000000-0010-0000-1A01-000003000000}" name="Kolumna3" dataDxfId="2573" dataCellStyle="Walutowy">
      <calculatedColumnFormula>SUM(Tabela1942272[#This Row])</calculatedColumnFormula>
    </tableColumn>
    <tableColumn id="4" xr3:uid="{00000000-0010-0000-1A01-000004000000}" name="Kolumna4" dataDxfId="2572" dataCellStyle="Walutowy">
      <calculatedColumnFormula>C104-D104</calculatedColumnFormula>
    </tableColumn>
    <tableColumn id="5" xr3:uid="{00000000-0010-0000-1A01-000005000000}" name="Kolumna5" dataDxfId="2571" dataCellStyle="Procentowy">
      <calculatedColumnFormula>IFERROR(D104/C104,"")</calculatedColumnFormula>
    </tableColumn>
    <tableColumn id="6" xr3:uid="{00000000-0010-0000-1A01-000006000000}" name="Kolumna6" dataDxfId="2570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8607">
  <tableColumns count="6">
    <tableColumn id="1" xr3:uid="{00000000-0010-0000-1B01-000001000000}" name="Kolumna1" dataDxfId="2581">
      <calculatedColumnFormula>'Wzorzec kategorii'!B15</calculatedColumnFormula>
    </tableColumn>
    <tableColumn id="2" xr3:uid="{00000000-0010-0000-1B01-000002000000}" name="Kolumna2" dataDxfId="2580" dataCellStyle="Walutowy"/>
    <tableColumn id="3" xr3:uid="{00000000-0010-0000-1B01-000003000000}" name="Kolumna3" dataDxfId="2579" dataCellStyle="Walutowy">
      <calculatedColumnFormula>SUM(Tabela33064288[#This Row])</calculatedColumnFormula>
    </tableColumn>
    <tableColumn id="4" xr3:uid="{00000000-0010-0000-1B01-000004000000}" name="Kolumna4" dataDxfId="2578" dataCellStyle="Walutowy">
      <calculatedColumnFormula>Przychody8[[#This Row],[Kolumna3]]-Przychody8[[#This Row],[Kolumna2]]</calculatedColumnFormula>
    </tableColumn>
    <tableColumn id="5" xr3:uid="{00000000-0010-0000-1B01-000005000000}" name="Kolumna5" dataDxfId="2577" dataCellStyle="Procentowy">
      <calculatedColumnFormula>IFERROR(D58/C58,"")</calculatedColumnFormula>
    </tableColumn>
    <tableColumn id="6" xr3:uid="{00000000-0010-0000-1B01-000006000000}" name="Kolumna6" dataDxfId="257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82" dataDxfId="2583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614"/>
    <tableColumn id="2" xr3:uid="{00000000-0010-0000-1C01-000002000000}" name="2" dataDxfId="2613"/>
    <tableColumn id="3" xr3:uid="{00000000-0010-0000-1C01-000003000000}" name="3" dataDxfId="2612"/>
    <tableColumn id="4" xr3:uid="{00000000-0010-0000-1C01-000004000000}" name="4" dataDxfId="2611"/>
    <tableColumn id="5" xr3:uid="{00000000-0010-0000-1C01-000005000000}" name="5" dataDxfId="2610"/>
    <tableColumn id="6" xr3:uid="{00000000-0010-0000-1C01-000006000000}" name="6" dataDxfId="2609"/>
    <tableColumn id="7" xr3:uid="{00000000-0010-0000-1C01-000007000000}" name="7" dataDxfId="2608"/>
    <tableColumn id="8" xr3:uid="{00000000-0010-0000-1C01-000008000000}" name="8" dataDxfId="2607"/>
    <tableColumn id="9" xr3:uid="{00000000-0010-0000-1C01-000009000000}" name="9" dataDxfId="2606"/>
    <tableColumn id="10" xr3:uid="{00000000-0010-0000-1C01-00000A000000}" name="10" dataDxfId="2605"/>
    <tableColumn id="11" xr3:uid="{00000000-0010-0000-1C01-00000B000000}" name="11" dataDxfId="2604"/>
    <tableColumn id="12" xr3:uid="{00000000-0010-0000-1C01-00000C000000}" name="12" dataDxfId="2603"/>
    <tableColumn id="13" xr3:uid="{00000000-0010-0000-1C01-00000D000000}" name="13" dataDxfId="2602"/>
    <tableColumn id="14" xr3:uid="{00000000-0010-0000-1C01-00000E000000}" name="14" dataDxfId="2601"/>
    <tableColumn id="15" xr3:uid="{00000000-0010-0000-1C01-00000F000000}" name="15" dataDxfId="2600"/>
    <tableColumn id="16" xr3:uid="{00000000-0010-0000-1C01-000010000000}" name="16" dataDxfId="2599"/>
    <tableColumn id="17" xr3:uid="{00000000-0010-0000-1C01-000011000000}" name="17" dataDxfId="2598"/>
    <tableColumn id="18" xr3:uid="{00000000-0010-0000-1C01-000012000000}" name="18" dataDxfId="2597"/>
    <tableColumn id="19" xr3:uid="{00000000-0010-0000-1C01-000013000000}" name="19" dataDxfId="2596"/>
    <tableColumn id="20" xr3:uid="{00000000-0010-0000-1C01-000014000000}" name="20" dataDxfId="2595"/>
    <tableColumn id="21" xr3:uid="{00000000-0010-0000-1C01-000015000000}" name="21" dataDxfId="2594"/>
    <tableColumn id="22" xr3:uid="{00000000-0010-0000-1C01-000016000000}" name="22" dataDxfId="2593"/>
    <tableColumn id="23" xr3:uid="{00000000-0010-0000-1C01-000017000000}" name="23" dataDxfId="2592"/>
    <tableColumn id="24" xr3:uid="{00000000-0010-0000-1C01-000018000000}" name="24" dataDxfId="2591"/>
    <tableColumn id="25" xr3:uid="{00000000-0010-0000-1C01-000019000000}" name="25" dataDxfId="2590"/>
    <tableColumn id="26" xr3:uid="{00000000-0010-0000-1C01-00001A000000}" name="26" dataDxfId="2589"/>
    <tableColumn id="27" xr3:uid="{00000000-0010-0000-1C01-00001B000000}" name="27" dataDxfId="2588"/>
    <tableColumn id="28" xr3:uid="{00000000-0010-0000-1C01-00001C000000}" name="28" dataDxfId="2587"/>
    <tableColumn id="29" xr3:uid="{00000000-0010-0000-1C01-00001D000000}" name="29" dataDxfId="2586"/>
    <tableColumn id="30" xr3:uid="{00000000-0010-0000-1C01-00001E000000}" name="30" dataDxfId="2585"/>
    <tableColumn id="31" xr3:uid="{00000000-0010-0000-1C01-00001F000000}" name="31" dataDxfId="258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8606">
  <tableColumns count="6">
    <tableColumn id="1" xr3:uid="{00000000-0010-0000-1D01-000001000000}" name="Kolumna1" dataDxfId="2620">
      <calculatedColumnFormula>'Wzorzec kategorii'!B48</calculatedColumnFormula>
    </tableColumn>
    <tableColumn id="2" xr3:uid="{00000000-0010-0000-1D01-000002000000}" name="Kolumna2" headerRowDxfId="8605" dataDxfId="2619" dataCellStyle="Walutowy"/>
    <tableColumn id="3" xr3:uid="{00000000-0010-0000-1D01-000003000000}" name="Kolumna3" headerRowDxfId="8604" dataDxfId="2618" dataCellStyle="Walutowy">
      <calculatedColumnFormula>SUM(Tabela1841271[#This Row])</calculatedColumnFormula>
    </tableColumn>
    <tableColumn id="4" xr3:uid="{00000000-0010-0000-1D01-000004000000}" name="Kolumna4" headerRowDxfId="8603" dataDxfId="2617" dataCellStyle="Walutowy">
      <calculatedColumnFormula>C92-D92</calculatedColumnFormula>
    </tableColumn>
    <tableColumn id="5" xr3:uid="{00000000-0010-0000-1D01-000005000000}" name="Kolumna5" headerRowDxfId="8602" dataDxfId="2616" dataCellStyle="Procentowy">
      <calculatedColumnFormula>IFERROR(D92/C92,"")</calculatedColumnFormula>
    </tableColumn>
    <tableColumn id="6" xr3:uid="{00000000-0010-0000-1D01-000006000000}" name="Kolumna6" headerRowDxfId="8601" dataDxfId="2615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8600" dataDxfId="2626">
      <calculatedColumnFormula>'Wzorzec kategorii'!B72</calculatedColumnFormula>
    </tableColumn>
    <tableColumn id="2" xr3:uid="{00000000-0010-0000-1E01-000002000000}" name="Kolumna2" dataDxfId="2625" dataCellStyle="Walutowy"/>
    <tableColumn id="3" xr3:uid="{00000000-0010-0000-1E01-000003000000}" name="Kolumna3" dataDxfId="2624" dataCellStyle="Walutowy">
      <calculatedColumnFormula>SUM(Tabela192143273[#This Row])</calculatedColumnFormula>
    </tableColumn>
    <tableColumn id="4" xr3:uid="{00000000-0010-0000-1E01-000004000000}" name="Kolumna4" dataDxfId="2623" dataCellStyle="Walutowy">
      <calculatedColumnFormula>C116-D116</calculatedColumnFormula>
    </tableColumn>
    <tableColumn id="5" xr3:uid="{00000000-0010-0000-1E01-000005000000}" name="Kolumna5" dataDxfId="2622" dataCellStyle="Procentowy">
      <calculatedColumnFormula>IFERROR(D116/C116,"")</calculatedColumnFormula>
    </tableColumn>
    <tableColumn id="6" xr3:uid="{00000000-0010-0000-1E01-000006000000}" name="Kolumna6" dataDxfId="2621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8599" dataDxfId="2632">
      <calculatedColumnFormula>'Wzorzec kategorii'!B84</calculatedColumnFormula>
    </tableColumn>
    <tableColumn id="2" xr3:uid="{00000000-0010-0000-1F01-000002000000}" name="Kolumna2" dataDxfId="2631" dataCellStyle="Walutowy"/>
    <tableColumn id="3" xr3:uid="{00000000-0010-0000-1F01-000003000000}" name="Kolumna3" dataDxfId="2630" dataCellStyle="Walutowy">
      <calculatedColumnFormula>SUM(Tabela19212547277[#This Row])</calculatedColumnFormula>
    </tableColumn>
    <tableColumn id="4" xr3:uid="{00000000-0010-0000-1F01-000004000000}" name="Kolumna4" dataDxfId="2629" dataCellStyle="Walutowy">
      <calculatedColumnFormula>C128-D128</calculatedColumnFormula>
    </tableColumn>
    <tableColumn id="5" xr3:uid="{00000000-0010-0000-1F01-000005000000}" name="Kolumna5" dataDxfId="2628" dataCellStyle="Procentowy">
      <calculatedColumnFormula>IFERROR(D128/C128,"")</calculatedColumnFormula>
    </tableColumn>
    <tableColumn id="6" xr3:uid="{00000000-0010-0000-1F01-000006000000}" name="Kolumna6" dataDxfId="2627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8598" dataDxfId="2638">
      <calculatedColumnFormula>'Wzorzec kategorii'!B96</calculatedColumnFormula>
    </tableColumn>
    <tableColumn id="2" xr3:uid="{00000000-0010-0000-2001-000002000000}" name="Kolumna2" dataDxfId="2637" dataCellStyle="Walutowy"/>
    <tableColumn id="3" xr3:uid="{00000000-0010-0000-2001-000003000000}" name="Kolumna3" dataDxfId="2636" dataCellStyle="Walutowy">
      <calculatedColumnFormula>SUM(Tabela19212446276[#This Row])</calculatedColumnFormula>
    </tableColumn>
    <tableColumn id="4" xr3:uid="{00000000-0010-0000-2001-000004000000}" name="Kolumna4" dataDxfId="2635" dataCellStyle="Walutowy">
      <calculatedColumnFormula>C140-D140</calculatedColumnFormula>
    </tableColumn>
    <tableColumn id="5" xr3:uid="{00000000-0010-0000-2001-000005000000}" name="Kolumna5" dataDxfId="2634" dataCellStyle="Procentowy">
      <calculatedColumnFormula>IFERROR(D140/C140,"")</calculatedColumnFormula>
    </tableColumn>
    <tableColumn id="6" xr3:uid="{00000000-0010-0000-2001-000006000000}" name="Kolumna6" dataDxfId="2633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 headerRowDxfId="9156" dataDxfId="9155">
  <tableColumns count="2">
    <tableColumn id="1" xr3:uid="{00000000-0010-0000-1E00-000001000000}" name="Kolumna1" headerRowDxfId="9154" dataDxfId="9153"/>
    <tableColumn id="2" xr3:uid="{00000000-0010-0000-1E00-000002000000}" name="Kolumna2" dataDxfId="9152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44">
      <calculatedColumnFormula>'Wzorzec kategorii'!B108</calculatedColumnFormula>
    </tableColumn>
    <tableColumn id="2" xr3:uid="{00000000-0010-0000-2101-000002000000}" name="Kolumna2" dataDxfId="2643" dataCellStyle="Walutowy"/>
    <tableColumn id="3" xr3:uid="{00000000-0010-0000-2101-000003000000}" name="Kolumna3" dataDxfId="2642" dataCellStyle="Walutowy">
      <calculatedColumnFormula>SUM(Tabela192244274[#This Row])</calculatedColumnFormula>
    </tableColumn>
    <tableColumn id="4" xr3:uid="{00000000-0010-0000-2101-000004000000}" name="Kolumna4" dataDxfId="2641" dataCellStyle="Walutowy">
      <calculatedColumnFormula>C152-D152</calculatedColumnFormula>
    </tableColumn>
    <tableColumn id="5" xr3:uid="{00000000-0010-0000-2101-000005000000}" name="Kolumna5" dataDxfId="2640" dataCellStyle="Procentowy">
      <calculatedColumnFormula>IFERROR(D152/C152,"")</calculatedColumnFormula>
    </tableColumn>
    <tableColumn id="6" xr3:uid="{00000000-0010-0000-2101-000006000000}" name="Kolumna6" dataDxfId="2639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50">
      <calculatedColumnFormula>'Wzorzec kategorii'!B120</calculatedColumnFormula>
    </tableColumn>
    <tableColumn id="2" xr3:uid="{00000000-0010-0000-2201-000002000000}" name="Kolumna2" dataDxfId="2649" dataCellStyle="Walutowy"/>
    <tableColumn id="3" xr3:uid="{00000000-0010-0000-2201-000003000000}" name="Kolumna3" dataDxfId="2648" dataCellStyle="Walutowy">
      <calculatedColumnFormula>SUM(Tabela2548278[#This Row])</calculatedColumnFormula>
    </tableColumn>
    <tableColumn id="4" xr3:uid="{00000000-0010-0000-2201-000004000000}" name="Kolumna4" dataDxfId="2647" dataCellStyle="Walutowy">
      <calculatedColumnFormula>C164-D164</calculatedColumnFormula>
    </tableColumn>
    <tableColumn id="5" xr3:uid="{00000000-0010-0000-2201-000005000000}" name="Kolumna5" dataDxfId="2646" dataCellStyle="Procentowy">
      <calculatedColumnFormula>IFERROR(D164/C164,"")</calculatedColumnFormula>
    </tableColumn>
    <tableColumn id="6" xr3:uid="{00000000-0010-0000-2201-000006000000}" name="Kolumna6" dataDxfId="2645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56">
      <calculatedColumnFormula>'Wzorzec kategorii'!B132</calculatedColumnFormula>
    </tableColumn>
    <tableColumn id="2" xr3:uid="{00000000-0010-0000-2301-000002000000}" name="Kolumna2" dataDxfId="2655" dataCellStyle="Walutowy"/>
    <tableColumn id="3" xr3:uid="{00000000-0010-0000-2301-000003000000}" name="Kolumna3" dataDxfId="2654" dataCellStyle="Walutowy">
      <calculatedColumnFormula>SUM(Tabela2649279[#This Row])</calculatedColumnFormula>
    </tableColumn>
    <tableColumn id="4" xr3:uid="{00000000-0010-0000-2301-000004000000}" name="Kolumna4" dataDxfId="2653" dataCellStyle="Walutowy">
      <calculatedColumnFormula>C176-D176</calculatedColumnFormula>
    </tableColumn>
    <tableColumn id="5" xr3:uid="{00000000-0010-0000-2301-000005000000}" name="Kolumna5" dataDxfId="2652" dataCellStyle="Procentowy">
      <calculatedColumnFormula>IFERROR(D176/C176,"")</calculatedColumnFormula>
    </tableColumn>
    <tableColumn id="6" xr3:uid="{00000000-0010-0000-2301-000006000000}" name="Kolumna6" dataDxfId="2651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62">
      <calculatedColumnFormula>'Wzorzec kategorii'!B144</calculatedColumnFormula>
    </tableColumn>
    <tableColumn id="2" xr3:uid="{00000000-0010-0000-2401-000002000000}" name="Kolumna2" dataDxfId="2661" dataCellStyle="Walutowy"/>
    <tableColumn id="3" xr3:uid="{00000000-0010-0000-2401-000003000000}" name="Kolumna3" dataDxfId="2660" dataCellStyle="Walutowy">
      <calculatedColumnFormula>SUM(Tabela2750280[#This Row])</calculatedColumnFormula>
    </tableColumn>
    <tableColumn id="4" xr3:uid="{00000000-0010-0000-2401-000004000000}" name="Kolumna4" dataDxfId="2659" dataCellStyle="Walutowy">
      <calculatedColumnFormula>C188-D188</calculatedColumnFormula>
    </tableColumn>
    <tableColumn id="5" xr3:uid="{00000000-0010-0000-2401-000005000000}" name="Kolumna5" dataDxfId="2658" dataCellStyle="Procentowy">
      <calculatedColumnFormula>IFERROR(D188/C188,"")</calculatedColumnFormula>
    </tableColumn>
    <tableColumn id="6" xr3:uid="{00000000-0010-0000-2401-000006000000}" name="Kolumna6" dataDxfId="2657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68">
      <calculatedColumnFormula>'Wzorzec kategorii'!B156</calculatedColumnFormula>
    </tableColumn>
    <tableColumn id="2" xr3:uid="{00000000-0010-0000-2501-000002000000}" name="Kolumna2" dataDxfId="2667" dataCellStyle="Walutowy"/>
    <tableColumn id="3" xr3:uid="{00000000-0010-0000-2501-000003000000}" name="Kolumna3" dataDxfId="2666" dataCellStyle="Walutowy">
      <calculatedColumnFormula>SUM(Tabela2851281[#This Row])</calculatedColumnFormula>
    </tableColumn>
    <tableColumn id="4" xr3:uid="{00000000-0010-0000-2501-000004000000}" name="Kolumna4" dataDxfId="2665" dataCellStyle="Walutowy">
      <calculatedColumnFormula>C200-D200</calculatedColumnFormula>
    </tableColumn>
    <tableColumn id="5" xr3:uid="{00000000-0010-0000-2501-000005000000}" name="Kolumna5" dataDxfId="2664" dataCellStyle="Procentowy">
      <calculatedColumnFormula>IFERROR(D200/C200,"")</calculatedColumnFormula>
    </tableColumn>
    <tableColumn id="6" xr3:uid="{00000000-0010-0000-2501-000006000000}" name="Kolumna6" dataDxfId="2663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74">
      <calculatedColumnFormula>'Wzorzec kategorii'!B168</calculatedColumnFormula>
    </tableColumn>
    <tableColumn id="2" xr3:uid="{00000000-0010-0000-2601-000002000000}" name="Kolumna2" dataDxfId="2673" dataCellStyle="Walutowy"/>
    <tableColumn id="3" xr3:uid="{00000000-0010-0000-2601-000003000000}" name="Kolumna3" dataDxfId="2672" dataCellStyle="Walutowy">
      <calculatedColumnFormula>SUM(Tabela192345275[#This Row])</calculatedColumnFormula>
    </tableColumn>
    <tableColumn id="4" xr3:uid="{00000000-0010-0000-2601-000004000000}" name="Kolumna4" dataDxfId="2671" dataCellStyle="Walutowy">
      <calculatedColumnFormula>C212-D212</calculatedColumnFormula>
    </tableColumn>
    <tableColumn id="5" xr3:uid="{00000000-0010-0000-2601-000005000000}" name="Kolumna5" dataDxfId="2670" dataCellStyle="Procentowy">
      <calculatedColumnFormula>IFERROR(D212/C212,"")</calculatedColumnFormula>
    </tableColumn>
    <tableColumn id="6" xr3:uid="{00000000-0010-0000-2601-000006000000}" name="Kolumna6" dataDxfId="2669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75" dataDxfId="2676" headerRowBorderDxfId="8597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707"/>
    <tableColumn id="2" xr3:uid="{00000000-0010-0000-2701-000002000000}" name="2" dataDxfId="2706"/>
    <tableColumn id="3" xr3:uid="{00000000-0010-0000-2701-000003000000}" name="3" dataDxfId="2705"/>
    <tableColumn id="4" xr3:uid="{00000000-0010-0000-2701-000004000000}" name="4" dataDxfId="2704"/>
    <tableColumn id="5" xr3:uid="{00000000-0010-0000-2701-000005000000}" name="5" dataDxfId="2703"/>
    <tableColumn id="6" xr3:uid="{00000000-0010-0000-2701-000006000000}" name="6" dataDxfId="2702"/>
    <tableColumn id="7" xr3:uid="{00000000-0010-0000-2701-000007000000}" name="7" dataDxfId="2701"/>
    <tableColumn id="8" xr3:uid="{00000000-0010-0000-2701-000008000000}" name="8" dataDxfId="2700"/>
    <tableColumn id="9" xr3:uid="{00000000-0010-0000-2701-000009000000}" name="9" dataDxfId="2699"/>
    <tableColumn id="10" xr3:uid="{00000000-0010-0000-2701-00000A000000}" name="10" dataDxfId="2698"/>
    <tableColumn id="11" xr3:uid="{00000000-0010-0000-2701-00000B000000}" name="11" dataDxfId="2697"/>
    <tableColumn id="12" xr3:uid="{00000000-0010-0000-2701-00000C000000}" name="12" dataDxfId="2696"/>
    <tableColumn id="13" xr3:uid="{00000000-0010-0000-2701-00000D000000}" name="13" dataDxfId="2695"/>
    <tableColumn id="14" xr3:uid="{00000000-0010-0000-2701-00000E000000}" name="14" dataDxfId="2694"/>
    <tableColumn id="15" xr3:uid="{00000000-0010-0000-2701-00000F000000}" name="15" dataDxfId="2693"/>
    <tableColumn id="16" xr3:uid="{00000000-0010-0000-2701-000010000000}" name="16" dataDxfId="2692"/>
    <tableColumn id="17" xr3:uid="{00000000-0010-0000-2701-000011000000}" name="17" dataDxfId="2691"/>
    <tableColumn id="18" xr3:uid="{00000000-0010-0000-2701-000012000000}" name="18" dataDxfId="2690"/>
    <tableColumn id="19" xr3:uid="{00000000-0010-0000-2701-000013000000}" name="19" dataDxfId="2689"/>
    <tableColumn id="20" xr3:uid="{00000000-0010-0000-2701-000014000000}" name="20" dataDxfId="2688"/>
    <tableColumn id="21" xr3:uid="{00000000-0010-0000-2701-000015000000}" name="21" dataDxfId="2687"/>
    <tableColumn id="22" xr3:uid="{00000000-0010-0000-2701-000016000000}" name="22" dataDxfId="2686"/>
    <tableColumn id="23" xr3:uid="{00000000-0010-0000-2701-000017000000}" name="23" dataDxfId="2685"/>
    <tableColumn id="24" xr3:uid="{00000000-0010-0000-2701-000018000000}" name="24" dataDxfId="2684"/>
    <tableColumn id="25" xr3:uid="{00000000-0010-0000-2701-000019000000}" name="25" dataDxfId="2683"/>
    <tableColumn id="26" xr3:uid="{00000000-0010-0000-2701-00001A000000}" name="26" dataDxfId="2682"/>
    <tableColumn id="27" xr3:uid="{00000000-0010-0000-2701-00001B000000}" name="27" dataDxfId="2681"/>
    <tableColumn id="28" xr3:uid="{00000000-0010-0000-2701-00001C000000}" name="28" dataDxfId="2680"/>
    <tableColumn id="29" xr3:uid="{00000000-0010-0000-2701-00001D000000}" name="29" dataDxfId="2679"/>
    <tableColumn id="30" xr3:uid="{00000000-0010-0000-2701-00001E000000}" name="30" dataDxfId="2678"/>
    <tableColumn id="31" xr3:uid="{00000000-0010-0000-2701-00001F000000}" name="31" dataDxfId="2677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708" dataDxfId="2709" headerRowBorderDxfId="8596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40"/>
    <tableColumn id="2" xr3:uid="{00000000-0010-0000-2801-000002000000}" name="2" dataDxfId="2739"/>
    <tableColumn id="3" xr3:uid="{00000000-0010-0000-2801-000003000000}" name="3" dataDxfId="2738"/>
    <tableColumn id="4" xr3:uid="{00000000-0010-0000-2801-000004000000}" name="4" dataDxfId="2737"/>
    <tableColumn id="5" xr3:uid="{00000000-0010-0000-2801-000005000000}" name="5" dataDxfId="2736"/>
    <tableColumn id="6" xr3:uid="{00000000-0010-0000-2801-000006000000}" name="6" dataDxfId="2735"/>
    <tableColumn id="7" xr3:uid="{00000000-0010-0000-2801-000007000000}" name="7" dataDxfId="2734"/>
    <tableColumn id="8" xr3:uid="{00000000-0010-0000-2801-000008000000}" name="8" dataDxfId="2733"/>
    <tableColumn id="9" xr3:uid="{00000000-0010-0000-2801-000009000000}" name="9" dataDxfId="2732"/>
    <tableColumn id="10" xr3:uid="{00000000-0010-0000-2801-00000A000000}" name="10" dataDxfId="2731"/>
    <tableColumn id="11" xr3:uid="{00000000-0010-0000-2801-00000B000000}" name="11" dataDxfId="2730"/>
    <tableColumn id="12" xr3:uid="{00000000-0010-0000-2801-00000C000000}" name="12" dataDxfId="2729"/>
    <tableColumn id="13" xr3:uid="{00000000-0010-0000-2801-00000D000000}" name="13" dataDxfId="2728"/>
    <tableColumn id="14" xr3:uid="{00000000-0010-0000-2801-00000E000000}" name="14" dataDxfId="2727"/>
    <tableColumn id="15" xr3:uid="{00000000-0010-0000-2801-00000F000000}" name="15" dataDxfId="2726"/>
    <tableColumn id="16" xr3:uid="{00000000-0010-0000-2801-000010000000}" name="16" dataDxfId="2725"/>
    <tableColumn id="17" xr3:uid="{00000000-0010-0000-2801-000011000000}" name="17" dataDxfId="2724"/>
    <tableColumn id="18" xr3:uid="{00000000-0010-0000-2801-000012000000}" name="18" dataDxfId="2723"/>
    <tableColumn id="19" xr3:uid="{00000000-0010-0000-2801-000013000000}" name="19" dataDxfId="2722"/>
    <tableColumn id="20" xr3:uid="{00000000-0010-0000-2801-000014000000}" name="20" dataDxfId="2721"/>
    <tableColumn id="21" xr3:uid="{00000000-0010-0000-2801-000015000000}" name="21" dataDxfId="2720"/>
    <tableColumn id="22" xr3:uid="{00000000-0010-0000-2801-000016000000}" name="22" dataDxfId="2719"/>
    <tableColumn id="23" xr3:uid="{00000000-0010-0000-2801-000017000000}" name="23" dataDxfId="2718"/>
    <tableColumn id="24" xr3:uid="{00000000-0010-0000-2801-000018000000}" name="24" dataDxfId="2717"/>
    <tableColumn id="25" xr3:uid="{00000000-0010-0000-2801-000019000000}" name="25" dataDxfId="2716"/>
    <tableColumn id="26" xr3:uid="{00000000-0010-0000-2801-00001A000000}" name="26" dataDxfId="2715"/>
    <tableColumn id="27" xr3:uid="{00000000-0010-0000-2801-00001B000000}" name="27" dataDxfId="2714"/>
    <tableColumn id="28" xr3:uid="{00000000-0010-0000-2801-00001C000000}" name="28" dataDxfId="2713"/>
    <tableColumn id="29" xr3:uid="{00000000-0010-0000-2801-00001D000000}" name="29" dataDxfId="2712"/>
    <tableColumn id="30" xr3:uid="{00000000-0010-0000-2801-00001E000000}" name="30" dataDxfId="2711"/>
    <tableColumn id="31" xr3:uid="{00000000-0010-0000-2801-00001F000000}" name="31" dataDxfId="2710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41" dataDxfId="2742" headerRowBorderDxfId="8595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73"/>
    <tableColumn id="2" xr3:uid="{00000000-0010-0000-2901-000002000000}" name="2" dataDxfId="2772"/>
    <tableColumn id="3" xr3:uid="{00000000-0010-0000-2901-000003000000}" name="3" dataDxfId="2771"/>
    <tableColumn id="4" xr3:uid="{00000000-0010-0000-2901-000004000000}" name="4" dataDxfId="2770"/>
    <tableColumn id="5" xr3:uid="{00000000-0010-0000-2901-000005000000}" name="5" dataDxfId="2769"/>
    <tableColumn id="6" xr3:uid="{00000000-0010-0000-2901-000006000000}" name="6" dataDxfId="2768"/>
    <tableColumn id="7" xr3:uid="{00000000-0010-0000-2901-000007000000}" name="7" dataDxfId="2767"/>
    <tableColumn id="8" xr3:uid="{00000000-0010-0000-2901-000008000000}" name="8" dataDxfId="2766"/>
    <tableColumn id="9" xr3:uid="{00000000-0010-0000-2901-000009000000}" name="9" dataDxfId="2765"/>
    <tableColumn id="10" xr3:uid="{00000000-0010-0000-2901-00000A000000}" name="10" dataDxfId="2764"/>
    <tableColumn id="11" xr3:uid="{00000000-0010-0000-2901-00000B000000}" name="11" dataDxfId="2763"/>
    <tableColumn id="12" xr3:uid="{00000000-0010-0000-2901-00000C000000}" name="12" dataDxfId="2762"/>
    <tableColumn id="13" xr3:uid="{00000000-0010-0000-2901-00000D000000}" name="13" dataDxfId="2761"/>
    <tableColumn id="14" xr3:uid="{00000000-0010-0000-2901-00000E000000}" name="14" dataDxfId="2760"/>
    <tableColumn id="15" xr3:uid="{00000000-0010-0000-2901-00000F000000}" name="15" dataDxfId="2759"/>
    <tableColumn id="16" xr3:uid="{00000000-0010-0000-2901-000010000000}" name="16" dataDxfId="2758"/>
    <tableColumn id="17" xr3:uid="{00000000-0010-0000-2901-000011000000}" name="17" dataDxfId="2757"/>
    <tableColumn id="18" xr3:uid="{00000000-0010-0000-2901-000012000000}" name="18" dataDxfId="2756"/>
    <tableColumn id="19" xr3:uid="{00000000-0010-0000-2901-000013000000}" name="19" dataDxfId="2755"/>
    <tableColumn id="20" xr3:uid="{00000000-0010-0000-2901-000014000000}" name="20" dataDxfId="2754"/>
    <tableColumn id="21" xr3:uid="{00000000-0010-0000-2901-000015000000}" name="21" dataDxfId="2753"/>
    <tableColumn id="22" xr3:uid="{00000000-0010-0000-2901-000016000000}" name="22" dataDxfId="2752"/>
    <tableColumn id="23" xr3:uid="{00000000-0010-0000-2901-000017000000}" name="23" dataDxfId="2751"/>
    <tableColumn id="24" xr3:uid="{00000000-0010-0000-2901-000018000000}" name="24" dataDxfId="2750"/>
    <tableColumn id="25" xr3:uid="{00000000-0010-0000-2901-000019000000}" name="25" dataDxfId="2749"/>
    <tableColumn id="26" xr3:uid="{00000000-0010-0000-2901-00001A000000}" name="26" dataDxfId="2748"/>
    <tableColumn id="27" xr3:uid="{00000000-0010-0000-2901-00001B000000}" name="27" dataDxfId="2747"/>
    <tableColumn id="28" xr3:uid="{00000000-0010-0000-2901-00001C000000}" name="28" dataDxfId="2746"/>
    <tableColumn id="29" xr3:uid="{00000000-0010-0000-2901-00001D000000}" name="29" dataDxfId="2745"/>
    <tableColumn id="30" xr3:uid="{00000000-0010-0000-2901-00001E000000}" name="30" dataDxfId="2744"/>
    <tableColumn id="31" xr3:uid="{00000000-0010-0000-2901-00001F000000}" name="31" dataDxfId="2743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74" dataDxfId="2775" headerRowBorderDxfId="8594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806"/>
    <tableColumn id="2" xr3:uid="{00000000-0010-0000-2A01-000002000000}" name="2" dataDxfId="2805"/>
    <tableColumn id="3" xr3:uid="{00000000-0010-0000-2A01-000003000000}" name="3" dataDxfId="2804"/>
    <tableColumn id="4" xr3:uid="{00000000-0010-0000-2A01-000004000000}" name="4" dataDxfId="2803"/>
    <tableColumn id="5" xr3:uid="{00000000-0010-0000-2A01-000005000000}" name="5" dataDxfId="2802"/>
    <tableColumn id="6" xr3:uid="{00000000-0010-0000-2A01-000006000000}" name="6" dataDxfId="2801"/>
    <tableColumn id="7" xr3:uid="{00000000-0010-0000-2A01-000007000000}" name="7" dataDxfId="2800"/>
    <tableColumn id="8" xr3:uid="{00000000-0010-0000-2A01-000008000000}" name="8" dataDxfId="2799"/>
    <tableColumn id="9" xr3:uid="{00000000-0010-0000-2A01-000009000000}" name="9" dataDxfId="2798"/>
    <tableColumn id="10" xr3:uid="{00000000-0010-0000-2A01-00000A000000}" name="10" dataDxfId="2797"/>
    <tableColumn id="11" xr3:uid="{00000000-0010-0000-2A01-00000B000000}" name="11" dataDxfId="2796"/>
    <tableColumn id="12" xr3:uid="{00000000-0010-0000-2A01-00000C000000}" name="12" dataDxfId="2795"/>
    <tableColumn id="13" xr3:uid="{00000000-0010-0000-2A01-00000D000000}" name="13" dataDxfId="2794"/>
    <tableColumn id="14" xr3:uid="{00000000-0010-0000-2A01-00000E000000}" name="14" dataDxfId="2793"/>
    <tableColumn id="15" xr3:uid="{00000000-0010-0000-2A01-00000F000000}" name="15" dataDxfId="2792"/>
    <tableColumn id="16" xr3:uid="{00000000-0010-0000-2A01-000010000000}" name="16" dataDxfId="2791"/>
    <tableColumn id="17" xr3:uid="{00000000-0010-0000-2A01-000011000000}" name="17" dataDxfId="2790"/>
    <tableColumn id="18" xr3:uid="{00000000-0010-0000-2A01-000012000000}" name="18" dataDxfId="2789"/>
    <tableColumn id="19" xr3:uid="{00000000-0010-0000-2A01-000013000000}" name="19" dataDxfId="2788"/>
    <tableColumn id="20" xr3:uid="{00000000-0010-0000-2A01-000014000000}" name="20" dataDxfId="2787"/>
    <tableColumn id="21" xr3:uid="{00000000-0010-0000-2A01-000015000000}" name="21" dataDxfId="2786"/>
    <tableColumn id="22" xr3:uid="{00000000-0010-0000-2A01-000016000000}" name="22" dataDxfId="2785"/>
    <tableColumn id="23" xr3:uid="{00000000-0010-0000-2A01-000017000000}" name="23" dataDxfId="2784"/>
    <tableColumn id="24" xr3:uid="{00000000-0010-0000-2A01-000018000000}" name="24" dataDxfId="2783"/>
    <tableColumn id="25" xr3:uid="{00000000-0010-0000-2A01-000019000000}" name="25" dataDxfId="2782"/>
    <tableColumn id="26" xr3:uid="{00000000-0010-0000-2A01-00001A000000}" name="26" dataDxfId="2781"/>
    <tableColumn id="27" xr3:uid="{00000000-0010-0000-2A01-00001B000000}" name="27" dataDxfId="2780"/>
    <tableColumn id="28" xr3:uid="{00000000-0010-0000-2A01-00001C000000}" name="28" dataDxfId="2779"/>
    <tableColumn id="29" xr3:uid="{00000000-0010-0000-2A01-00001D000000}" name="29" dataDxfId="2778"/>
    <tableColumn id="30" xr3:uid="{00000000-0010-0000-2A01-00001E000000}" name="30" dataDxfId="2777"/>
    <tableColumn id="31" xr3:uid="{00000000-0010-0000-2A01-00001F000000}" name="31" dataDxfId="2776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 headerRowDxfId="9151" dataDxfId="9150">
  <tableColumns count="2">
    <tableColumn id="1" xr3:uid="{00000000-0010-0000-1F00-000001000000}" name="Kolumna1" headerRowDxfId="9149" dataDxfId="9148"/>
    <tableColumn id="2" xr3:uid="{00000000-0010-0000-1F00-000002000000}" name="Kolumna2" dataDxfId="9147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807" dataDxfId="2808" headerRowBorderDxfId="8593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39"/>
    <tableColumn id="2" xr3:uid="{00000000-0010-0000-2B01-000002000000}" name="2" dataDxfId="2838"/>
    <tableColumn id="3" xr3:uid="{00000000-0010-0000-2B01-000003000000}" name="3" dataDxfId="2837"/>
    <tableColumn id="4" xr3:uid="{00000000-0010-0000-2B01-000004000000}" name="4" dataDxfId="2836"/>
    <tableColumn id="5" xr3:uid="{00000000-0010-0000-2B01-000005000000}" name="5" dataDxfId="2835"/>
    <tableColumn id="6" xr3:uid="{00000000-0010-0000-2B01-000006000000}" name="6" dataDxfId="2834"/>
    <tableColumn id="7" xr3:uid="{00000000-0010-0000-2B01-000007000000}" name="7" dataDxfId="2833"/>
    <tableColumn id="8" xr3:uid="{00000000-0010-0000-2B01-000008000000}" name="8" dataDxfId="2832"/>
    <tableColumn id="9" xr3:uid="{00000000-0010-0000-2B01-000009000000}" name="9" dataDxfId="2831"/>
    <tableColumn id="10" xr3:uid="{00000000-0010-0000-2B01-00000A000000}" name="10" dataDxfId="2830"/>
    <tableColumn id="11" xr3:uid="{00000000-0010-0000-2B01-00000B000000}" name="11" dataDxfId="2829"/>
    <tableColumn id="12" xr3:uid="{00000000-0010-0000-2B01-00000C000000}" name="12" dataDxfId="2828"/>
    <tableColumn id="13" xr3:uid="{00000000-0010-0000-2B01-00000D000000}" name="13" dataDxfId="2827"/>
    <tableColumn id="14" xr3:uid="{00000000-0010-0000-2B01-00000E000000}" name="14" dataDxfId="2826"/>
    <tableColumn id="15" xr3:uid="{00000000-0010-0000-2B01-00000F000000}" name="15" dataDxfId="2825"/>
    <tableColumn id="16" xr3:uid="{00000000-0010-0000-2B01-000010000000}" name="16" dataDxfId="2824"/>
    <tableColumn id="17" xr3:uid="{00000000-0010-0000-2B01-000011000000}" name="17" dataDxfId="2823"/>
    <tableColumn id="18" xr3:uid="{00000000-0010-0000-2B01-000012000000}" name="18" dataDxfId="2822"/>
    <tableColumn id="19" xr3:uid="{00000000-0010-0000-2B01-000013000000}" name="19" dataDxfId="2821"/>
    <tableColumn id="20" xr3:uid="{00000000-0010-0000-2B01-000014000000}" name="20" dataDxfId="2820"/>
    <tableColumn id="21" xr3:uid="{00000000-0010-0000-2B01-000015000000}" name="21" dataDxfId="2819"/>
    <tableColumn id="22" xr3:uid="{00000000-0010-0000-2B01-000016000000}" name="22" dataDxfId="2818"/>
    <tableColumn id="23" xr3:uid="{00000000-0010-0000-2B01-000017000000}" name="23" dataDxfId="2817"/>
    <tableColumn id="24" xr3:uid="{00000000-0010-0000-2B01-000018000000}" name="24" dataDxfId="2816"/>
    <tableColumn id="25" xr3:uid="{00000000-0010-0000-2B01-000019000000}" name="25" dataDxfId="2815"/>
    <tableColumn id="26" xr3:uid="{00000000-0010-0000-2B01-00001A000000}" name="26" dataDxfId="2814"/>
    <tableColumn id="27" xr3:uid="{00000000-0010-0000-2B01-00001B000000}" name="27" dataDxfId="2813"/>
    <tableColumn id="28" xr3:uid="{00000000-0010-0000-2B01-00001C000000}" name="28" dataDxfId="2812"/>
    <tableColumn id="29" xr3:uid="{00000000-0010-0000-2B01-00001D000000}" name="29" dataDxfId="2811"/>
    <tableColumn id="30" xr3:uid="{00000000-0010-0000-2B01-00001E000000}" name="30" dataDxfId="2810"/>
    <tableColumn id="31" xr3:uid="{00000000-0010-0000-2B01-00001F000000}" name="31" dataDxfId="2809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40" dataDxfId="2841" headerRowBorderDxfId="8592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72"/>
    <tableColumn id="2" xr3:uid="{00000000-0010-0000-2C01-000002000000}" name="2" dataDxfId="2871"/>
    <tableColumn id="3" xr3:uid="{00000000-0010-0000-2C01-000003000000}" name="3" dataDxfId="2870"/>
    <tableColumn id="4" xr3:uid="{00000000-0010-0000-2C01-000004000000}" name="4" dataDxfId="2869"/>
    <tableColumn id="5" xr3:uid="{00000000-0010-0000-2C01-000005000000}" name="5" dataDxfId="2868"/>
    <tableColumn id="6" xr3:uid="{00000000-0010-0000-2C01-000006000000}" name="6" dataDxfId="2867"/>
    <tableColumn id="7" xr3:uid="{00000000-0010-0000-2C01-000007000000}" name="7" dataDxfId="2866"/>
    <tableColumn id="8" xr3:uid="{00000000-0010-0000-2C01-000008000000}" name="8" dataDxfId="2865"/>
    <tableColumn id="9" xr3:uid="{00000000-0010-0000-2C01-000009000000}" name="9" dataDxfId="2864"/>
    <tableColumn id="10" xr3:uid="{00000000-0010-0000-2C01-00000A000000}" name="10" dataDxfId="2863"/>
    <tableColumn id="11" xr3:uid="{00000000-0010-0000-2C01-00000B000000}" name="11" dataDxfId="2862"/>
    <tableColumn id="12" xr3:uid="{00000000-0010-0000-2C01-00000C000000}" name="12" dataDxfId="2861"/>
    <tableColumn id="13" xr3:uid="{00000000-0010-0000-2C01-00000D000000}" name="13" dataDxfId="2860"/>
    <tableColumn id="14" xr3:uid="{00000000-0010-0000-2C01-00000E000000}" name="14" dataDxfId="2859"/>
    <tableColumn id="15" xr3:uid="{00000000-0010-0000-2C01-00000F000000}" name="15" dataDxfId="2858"/>
    <tableColumn id="16" xr3:uid="{00000000-0010-0000-2C01-000010000000}" name="16" dataDxfId="2857"/>
    <tableColumn id="17" xr3:uid="{00000000-0010-0000-2C01-000011000000}" name="17" dataDxfId="2856"/>
    <tableColumn id="18" xr3:uid="{00000000-0010-0000-2C01-000012000000}" name="18" dataDxfId="2855"/>
    <tableColumn id="19" xr3:uid="{00000000-0010-0000-2C01-000013000000}" name="19" dataDxfId="2854"/>
    <tableColumn id="20" xr3:uid="{00000000-0010-0000-2C01-000014000000}" name="20" dataDxfId="2853"/>
    <tableColumn id="21" xr3:uid="{00000000-0010-0000-2C01-000015000000}" name="21" dataDxfId="2852"/>
    <tableColumn id="22" xr3:uid="{00000000-0010-0000-2C01-000016000000}" name="22" dataDxfId="2851"/>
    <tableColumn id="23" xr3:uid="{00000000-0010-0000-2C01-000017000000}" name="23" dataDxfId="2850"/>
    <tableColumn id="24" xr3:uid="{00000000-0010-0000-2C01-000018000000}" name="24" dataDxfId="2849"/>
    <tableColumn id="25" xr3:uid="{00000000-0010-0000-2C01-000019000000}" name="25" dataDxfId="2848"/>
    <tableColumn id="26" xr3:uid="{00000000-0010-0000-2C01-00001A000000}" name="26" dataDxfId="2847"/>
    <tableColumn id="27" xr3:uid="{00000000-0010-0000-2C01-00001B000000}" name="27" dataDxfId="2846"/>
    <tableColumn id="28" xr3:uid="{00000000-0010-0000-2C01-00001C000000}" name="28" dataDxfId="2845"/>
    <tableColumn id="29" xr3:uid="{00000000-0010-0000-2C01-00001D000000}" name="29" dataDxfId="2844"/>
    <tableColumn id="30" xr3:uid="{00000000-0010-0000-2C01-00001E000000}" name="30" dataDxfId="2843"/>
    <tableColumn id="31" xr3:uid="{00000000-0010-0000-2C01-00001F000000}" name="31" dataDxfId="284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73" dataDxfId="2874" headerRowBorderDxfId="8591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05"/>
    <tableColumn id="2" xr3:uid="{00000000-0010-0000-2D01-000002000000}" name="2" dataDxfId="2904"/>
    <tableColumn id="3" xr3:uid="{00000000-0010-0000-2D01-000003000000}" name="3" dataDxfId="2903"/>
    <tableColumn id="4" xr3:uid="{00000000-0010-0000-2D01-000004000000}" name="4" dataDxfId="2902"/>
    <tableColumn id="5" xr3:uid="{00000000-0010-0000-2D01-000005000000}" name="5" dataDxfId="2901"/>
    <tableColumn id="6" xr3:uid="{00000000-0010-0000-2D01-000006000000}" name="6" dataDxfId="2900"/>
    <tableColumn id="7" xr3:uid="{00000000-0010-0000-2D01-000007000000}" name="7" dataDxfId="2899"/>
    <tableColumn id="8" xr3:uid="{00000000-0010-0000-2D01-000008000000}" name="8" dataDxfId="2898"/>
    <tableColumn id="9" xr3:uid="{00000000-0010-0000-2D01-000009000000}" name="9" dataDxfId="2897"/>
    <tableColumn id="10" xr3:uid="{00000000-0010-0000-2D01-00000A000000}" name="10" dataDxfId="2896"/>
    <tableColumn id="11" xr3:uid="{00000000-0010-0000-2D01-00000B000000}" name="11" dataDxfId="2895"/>
    <tableColumn id="12" xr3:uid="{00000000-0010-0000-2D01-00000C000000}" name="12" dataDxfId="2894"/>
    <tableColumn id="13" xr3:uid="{00000000-0010-0000-2D01-00000D000000}" name="13" dataDxfId="2893"/>
    <tableColumn id="14" xr3:uid="{00000000-0010-0000-2D01-00000E000000}" name="14" dataDxfId="2892"/>
    <tableColumn id="15" xr3:uid="{00000000-0010-0000-2D01-00000F000000}" name="15" dataDxfId="2891"/>
    <tableColumn id="16" xr3:uid="{00000000-0010-0000-2D01-000010000000}" name="16" dataDxfId="2890"/>
    <tableColumn id="17" xr3:uid="{00000000-0010-0000-2D01-000011000000}" name="17" dataDxfId="2889"/>
    <tableColumn id="18" xr3:uid="{00000000-0010-0000-2D01-000012000000}" name="18" dataDxfId="2888"/>
    <tableColumn id="19" xr3:uid="{00000000-0010-0000-2D01-000013000000}" name="19" dataDxfId="2887"/>
    <tableColumn id="20" xr3:uid="{00000000-0010-0000-2D01-000014000000}" name="20" dataDxfId="2886"/>
    <tableColumn id="21" xr3:uid="{00000000-0010-0000-2D01-000015000000}" name="21" dataDxfId="2885"/>
    <tableColumn id="22" xr3:uid="{00000000-0010-0000-2D01-000016000000}" name="22" dataDxfId="2884"/>
    <tableColumn id="23" xr3:uid="{00000000-0010-0000-2D01-000017000000}" name="23" dataDxfId="2883"/>
    <tableColumn id="24" xr3:uid="{00000000-0010-0000-2D01-000018000000}" name="24" dataDxfId="2882"/>
    <tableColumn id="25" xr3:uid="{00000000-0010-0000-2D01-000019000000}" name="25" dataDxfId="2881"/>
    <tableColumn id="26" xr3:uid="{00000000-0010-0000-2D01-00001A000000}" name="26" dataDxfId="2880"/>
    <tableColumn id="27" xr3:uid="{00000000-0010-0000-2D01-00001B000000}" name="27" dataDxfId="2879"/>
    <tableColumn id="28" xr3:uid="{00000000-0010-0000-2D01-00001C000000}" name="28" dataDxfId="2878"/>
    <tableColumn id="29" xr3:uid="{00000000-0010-0000-2D01-00001D000000}" name="29" dataDxfId="2877"/>
    <tableColumn id="30" xr3:uid="{00000000-0010-0000-2D01-00001E000000}" name="30" dataDxfId="2876"/>
    <tableColumn id="31" xr3:uid="{00000000-0010-0000-2D01-00001F000000}" name="31" dataDxfId="2875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06" dataDxfId="2907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38"/>
    <tableColumn id="2" xr3:uid="{00000000-0010-0000-2E01-000002000000}" name="2" dataDxfId="2937"/>
    <tableColumn id="3" xr3:uid="{00000000-0010-0000-2E01-000003000000}" name="3" dataDxfId="2936"/>
    <tableColumn id="4" xr3:uid="{00000000-0010-0000-2E01-000004000000}" name="4" dataDxfId="2935"/>
    <tableColumn id="5" xr3:uid="{00000000-0010-0000-2E01-000005000000}" name="5" dataDxfId="2934"/>
    <tableColumn id="6" xr3:uid="{00000000-0010-0000-2E01-000006000000}" name="6" dataDxfId="2933"/>
    <tableColumn id="7" xr3:uid="{00000000-0010-0000-2E01-000007000000}" name="7" dataDxfId="2932"/>
    <tableColumn id="8" xr3:uid="{00000000-0010-0000-2E01-000008000000}" name="8" dataDxfId="2931"/>
    <tableColumn id="9" xr3:uid="{00000000-0010-0000-2E01-000009000000}" name="9" dataDxfId="2930"/>
    <tableColumn id="10" xr3:uid="{00000000-0010-0000-2E01-00000A000000}" name="10" dataDxfId="2929"/>
    <tableColumn id="11" xr3:uid="{00000000-0010-0000-2E01-00000B000000}" name="11" dataDxfId="2928"/>
    <tableColumn id="12" xr3:uid="{00000000-0010-0000-2E01-00000C000000}" name="12" dataDxfId="2927"/>
    <tableColumn id="13" xr3:uid="{00000000-0010-0000-2E01-00000D000000}" name="13" dataDxfId="2926"/>
    <tableColumn id="14" xr3:uid="{00000000-0010-0000-2E01-00000E000000}" name="14" dataDxfId="2925"/>
    <tableColumn id="15" xr3:uid="{00000000-0010-0000-2E01-00000F000000}" name="15" dataDxfId="2924"/>
    <tableColumn id="16" xr3:uid="{00000000-0010-0000-2E01-000010000000}" name="16" dataDxfId="2923"/>
    <tableColumn id="17" xr3:uid="{00000000-0010-0000-2E01-000011000000}" name="17" dataDxfId="2922"/>
    <tableColumn id="18" xr3:uid="{00000000-0010-0000-2E01-000012000000}" name="18" dataDxfId="2921"/>
    <tableColumn id="19" xr3:uid="{00000000-0010-0000-2E01-000013000000}" name="19" dataDxfId="2920"/>
    <tableColumn id="20" xr3:uid="{00000000-0010-0000-2E01-000014000000}" name="20" dataDxfId="2919"/>
    <tableColumn id="21" xr3:uid="{00000000-0010-0000-2E01-000015000000}" name="21" dataDxfId="2918"/>
    <tableColumn id="22" xr3:uid="{00000000-0010-0000-2E01-000016000000}" name="22" dataDxfId="2917"/>
    <tableColumn id="23" xr3:uid="{00000000-0010-0000-2E01-000017000000}" name="23" dataDxfId="2916"/>
    <tableColumn id="24" xr3:uid="{00000000-0010-0000-2E01-000018000000}" name="24" dataDxfId="2915"/>
    <tableColumn id="25" xr3:uid="{00000000-0010-0000-2E01-000019000000}" name="25" dataDxfId="2914"/>
    <tableColumn id="26" xr3:uid="{00000000-0010-0000-2E01-00001A000000}" name="26" dataDxfId="2913"/>
    <tableColumn id="27" xr3:uid="{00000000-0010-0000-2E01-00001B000000}" name="27" dataDxfId="2912"/>
    <tableColumn id="28" xr3:uid="{00000000-0010-0000-2E01-00001C000000}" name="28" dataDxfId="2911"/>
    <tableColumn id="29" xr3:uid="{00000000-0010-0000-2E01-00001D000000}" name="29" dataDxfId="2910"/>
    <tableColumn id="30" xr3:uid="{00000000-0010-0000-2E01-00001E000000}" name="30" dataDxfId="2909"/>
    <tableColumn id="31" xr3:uid="{00000000-0010-0000-2E01-00001F000000}" name="31" dataDxfId="2908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39" dataDxfId="2940" headerRowBorderDxfId="8590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71"/>
    <tableColumn id="2" xr3:uid="{00000000-0010-0000-2F01-000002000000}" name="2" dataDxfId="2970"/>
    <tableColumn id="3" xr3:uid="{00000000-0010-0000-2F01-000003000000}" name="3" dataDxfId="2969"/>
    <tableColumn id="4" xr3:uid="{00000000-0010-0000-2F01-000004000000}" name="4" dataDxfId="2968"/>
    <tableColumn id="5" xr3:uid="{00000000-0010-0000-2F01-000005000000}" name="5" dataDxfId="2967"/>
    <tableColumn id="6" xr3:uid="{00000000-0010-0000-2F01-000006000000}" name="6" dataDxfId="2966"/>
    <tableColumn id="7" xr3:uid="{00000000-0010-0000-2F01-000007000000}" name="7" dataDxfId="2965"/>
    <tableColumn id="8" xr3:uid="{00000000-0010-0000-2F01-000008000000}" name="8" dataDxfId="2964"/>
    <tableColumn id="9" xr3:uid="{00000000-0010-0000-2F01-000009000000}" name="9" dataDxfId="2963"/>
    <tableColumn id="10" xr3:uid="{00000000-0010-0000-2F01-00000A000000}" name="10" dataDxfId="2962"/>
    <tableColumn id="11" xr3:uid="{00000000-0010-0000-2F01-00000B000000}" name="11" dataDxfId="2961"/>
    <tableColumn id="12" xr3:uid="{00000000-0010-0000-2F01-00000C000000}" name="12" dataDxfId="2960"/>
    <tableColumn id="13" xr3:uid="{00000000-0010-0000-2F01-00000D000000}" name="13" dataDxfId="2959"/>
    <tableColumn id="14" xr3:uid="{00000000-0010-0000-2F01-00000E000000}" name="14" dataDxfId="2958"/>
    <tableColumn id="15" xr3:uid="{00000000-0010-0000-2F01-00000F000000}" name="15" dataDxfId="2957"/>
    <tableColumn id="16" xr3:uid="{00000000-0010-0000-2F01-000010000000}" name="16" dataDxfId="2956"/>
    <tableColumn id="17" xr3:uid="{00000000-0010-0000-2F01-000011000000}" name="17" dataDxfId="2955"/>
    <tableColumn id="18" xr3:uid="{00000000-0010-0000-2F01-000012000000}" name="18" dataDxfId="2954"/>
    <tableColumn id="19" xr3:uid="{00000000-0010-0000-2F01-000013000000}" name="19" dataDxfId="2953"/>
    <tableColumn id="20" xr3:uid="{00000000-0010-0000-2F01-000014000000}" name="20" dataDxfId="2952"/>
    <tableColumn id="21" xr3:uid="{00000000-0010-0000-2F01-000015000000}" name="21" dataDxfId="2951"/>
    <tableColumn id="22" xr3:uid="{00000000-0010-0000-2F01-000016000000}" name="22" dataDxfId="2950"/>
    <tableColumn id="23" xr3:uid="{00000000-0010-0000-2F01-000017000000}" name="23" dataDxfId="2949"/>
    <tableColumn id="24" xr3:uid="{00000000-0010-0000-2F01-000018000000}" name="24" dataDxfId="2948"/>
    <tableColumn id="25" xr3:uid="{00000000-0010-0000-2F01-000019000000}" name="25" dataDxfId="2947"/>
    <tableColumn id="26" xr3:uid="{00000000-0010-0000-2F01-00001A000000}" name="26" dataDxfId="2946"/>
    <tableColumn id="27" xr3:uid="{00000000-0010-0000-2F01-00001B000000}" name="27" dataDxfId="2945"/>
    <tableColumn id="28" xr3:uid="{00000000-0010-0000-2F01-00001C000000}" name="28" dataDxfId="2944"/>
    <tableColumn id="29" xr3:uid="{00000000-0010-0000-2F01-00001D000000}" name="29" dataDxfId="2943"/>
    <tableColumn id="30" xr3:uid="{00000000-0010-0000-2F01-00001E000000}" name="30" dataDxfId="2942"/>
    <tableColumn id="31" xr3:uid="{00000000-0010-0000-2F01-00001F000000}" name="31" dataDxfId="2941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72" dataDxfId="2973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3004"/>
    <tableColumn id="2" xr3:uid="{00000000-0010-0000-3001-000002000000}" name="2" dataDxfId="3003"/>
    <tableColumn id="3" xr3:uid="{00000000-0010-0000-3001-000003000000}" name="3" dataDxfId="3002"/>
    <tableColumn id="4" xr3:uid="{00000000-0010-0000-3001-000004000000}" name="4" dataDxfId="3001"/>
    <tableColumn id="5" xr3:uid="{00000000-0010-0000-3001-000005000000}" name="5" dataDxfId="3000"/>
    <tableColumn id="6" xr3:uid="{00000000-0010-0000-3001-000006000000}" name="6" dataDxfId="2999"/>
    <tableColumn id="7" xr3:uid="{00000000-0010-0000-3001-000007000000}" name="7" dataDxfId="2998"/>
    <tableColumn id="8" xr3:uid="{00000000-0010-0000-3001-000008000000}" name="8" dataDxfId="2997"/>
    <tableColumn id="9" xr3:uid="{00000000-0010-0000-3001-000009000000}" name="9" dataDxfId="2996"/>
    <tableColumn id="10" xr3:uid="{00000000-0010-0000-3001-00000A000000}" name="10" dataDxfId="2995"/>
    <tableColumn id="11" xr3:uid="{00000000-0010-0000-3001-00000B000000}" name="11" dataDxfId="2994"/>
    <tableColumn id="12" xr3:uid="{00000000-0010-0000-3001-00000C000000}" name="12" dataDxfId="2993"/>
    <tableColumn id="13" xr3:uid="{00000000-0010-0000-3001-00000D000000}" name="13" dataDxfId="2992"/>
    <tableColumn id="14" xr3:uid="{00000000-0010-0000-3001-00000E000000}" name="14" dataDxfId="2991"/>
    <tableColumn id="15" xr3:uid="{00000000-0010-0000-3001-00000F000000}" name="15" dataDxfId="2990"/>
    <tableColumn id="16" xr3:uid="{00000000-0010-0000-3001-000010000000}" name="16" dataDxfId="2989"/>
    <tableColumn id="17" xr3:uid="{00000000-0010-0000-3001-000011000000}" name="17" dataDxfId="2988"/>
    <tableColumn id="18" xr3:uid="{00000000-0010-0000-3001-000012000000}" name="18" dataDxfId="2987"/>
    <tableColumn id="19" xr3:uid="{00000000-0010-0000-3001-000013000000}" name="19" dataDxfId="2986"/>
    <tableColumn id="20" xr3:uid="{00000000-0010-0000-3001-000014000000}" name="20" dataDxfId="2985"/>
    <tableColumn id="21" xr3:uid="{00000000-0010-0000-3001-000015000000}" name="21" dataDxfId="2984"/>
    <tableColumn id="22" xr3:uid="{00000000-0010-0000-3001-000016000000}" name="22" dataDxfId="2983"/>
    <tableColumn id="23" xr3:uid="{00000000-0010-0000-3001-000017000000}" name="23" dataDxfId="2982"/>
    <tableColumn id="24" xr3:uid="{00000000-0010-0000-3001-000018000000}" name="24" dataDxfId="2981"/>
    <tableColumn id="25" xr3:uid="{00000000-0010-0000-3001-000019000000}" name="25" dataDxfId="2980"/>
    <tableColumn id="26" xr3:uid="{00000000-0010-0000-3001-00001A000000}" name="26" dataDxfId="2979"/>
    <tableColumn id="27" xr3:uid="{00000000-0010-0000-3001-00001B000000}" name="27" dataDxfId="2978"/>
    <tableColumn id="28" xr3:uid="{00000000-0010-0000-3001-00001C000000}" name="28" dataDxfId="2977"/>
    <tableColumn id="29" xr3:uid="{00000000-0010-0000-3001-00001D000000}" name="29" dataDxfId="2976"/>
    <tableColumn id="30" xr3:uid="{00000000-0010-0000-3001-00001E000000}" name="30" dataDxfId="2975"/>
    <tableColumn id="31" xr3:uid="{00000000-0010-0000-3001-00001F000000}" name="31" dataDxfId="2974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3005" dataDxfId="3006" headerRowBorderDxfId="8589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37"/>
    <tableColumn id="2" xr3:uid="{00000000-0010-0000-3101-000002000000}" name="2" dataDxfId="3036"/>
    <tableColumn id="3" xr3:uid="{00000000-0010-0000-3101-000003000000}" name="3" dataDxfId="3035"/>
    <tableColumn id="4" xr3:uid="{00000000-0010-0000-3101-000004000000}" name="4" dataDxfId="3034"/>
    <tableColumn id="5" xr3:uid="{00000000-0010-0000-3101-000005000000}" name="5" dataDxfId="3033"/>
    <tableColumn id="6" xr3:uid="{00000000-0010-0000-3101-000006000000}" name="6" dataDxfId="3032"/>
    <tableColumn id="7" xr3:uid="{00000000-0010-0000-3101-000007000000}" name="7" dataDxfId="3031"/>
    <tableColumn id="8" xr3:uid="{00000000-0010-0000-3101-000008000000}" name="8" dataDxfId="3030"/>
    <tableColumn id="9" xr3:uid="{00000000-0010-0000-3101-000009000000}" name="9" dataDxfId="3029"/>
    <tableColumn id="10" xr3:uid="{00000000-0010-0000-3101-00000A000000}" name="10" dataDxfId="3028"/>
    <tableColumn id="11" xr3:uid="{00000000-0010-0000-3101-00000B000000}" name="11" dataDxfId="3027"/>
    <tableColumn id="12" xr3:uid="{00000000-0010-0000-3101-00000C000000}" name="12" dataDxfId="3026"/>
    <tableColumn id="13" xr3:uid="{00000000-0010-0000-3101-00000D000000}" name="13" dataDxfId="3025"/>
    <tableColumn id="14" xr3:uid="{00000000-0010-0000-3101-00000E000000}" name="14" dataDxfId="3024"/>
    <tableColumn id="15" xr3:uid="{00000000-0010-0000-3101-00000F000000}" name="15" dataDxfId="3023"/>
    <tableColumn id="16" xr3:uid="{00000000-0010-0000-3101-000010000000}" name="16" dataDxfId="3022"/>
    <tableColumn id="17" xr3:uid="{00000000-0010-0000-3101-000011000000}" name="17" dataDxfId="3021"/>
    <tableColumn id="18" xr3:uid="{00000000-0010-0000-3101-000012000000}" name="18" dataDxfId="3020"/>
    <tableColumn id="19" xr3:uid="{00000000-0010-0000-3101-000013000000}" name="19" dataDxfId="3019"/>
    <tableColumn id="20" xr3:uid="{00000000-0010-0000-3101-000014000000}" name="20" dataDxfId="3018"/>
    <tableColumn id="21" xr3:uid="{00000000-0010-0000-3101-000015000000}" name="21" dataDxfId="3017"/>
    <tableColumn id="22" xr3:uid="{00000000-0010-0000-3101-000016000000}" name="22" dataDxfId="3016"/>
    <tableColumn id="23" xr3:uid="{00000000-0010-0000-3101-000017000000}" name="23" dataDxfId="3015"/>
    <tableColumn id="24" xr3:uid="{00000000-0010-0000-3101-000018000000}" name="24" dataDxfId="3014"/>
    <tableColumn id="25" xr3:uid="{00000000-0010-0000-3101-000019000000}" name="25" dataDxfId="3013"/>
    <tableColumn id="26" xr3:uid="{00000000-0010-0000-3101-00001A000000}" name="26" dataDxfId="3012"/>
    <tableColumn id="27" xr3:uid="{00000000-0010-0000-3101-00001B000000}" name="27" dataDxfId="3011"/>
    <tableColumn id="28" xr3:uid="{00000000-0010-0000-3101-00001C000000}" name="28" dataDxfId="3010"/>
    <tableColumn id="29" xr3:uid="{00000000-0010-0000-3101-00001D000000}" name="29" dataDxfId="3009"/>
    <tableColumn id="30" xr3:uid="{00000000-0010-0000-3101-00001E000000}" name="30" dataDxfId="3008"/>
    <tableColumn id="31" xr3:uid="{00000000-0010-0000-3101-00001F000000}" name="31" dataDxfId="3007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43">
      <calculatedColumnFormula>'Wzorzec kategorii'!B180</calculatedColumnFormula>
    </tableColumn>
    <tableColumn id="2" xr3:uid="{00000000-0010-0000-3201-000002000000}" name="Kolumna2" dataDxfId="3042" dataCellStyle="Walutowy"/>
    <tableColumn id="3" xr3:uid="{00000000-0010-0000-3201-000003000000}" name="Kolumna3" dataDxfId="3041" dataCellStyle="Walutowy">
      <calculatedColumnFormula>SUM(Tabela19234559283[#This Row])</calculatedColumnFormula>
    </tableColumn>
    <tableColumn id="4" xr3:uid="{00000000-0010-0000-3201-000004000000}" name="Kolumna4" dataDxfId="3040" dataCellStyle="Walutowy">
      <calculatedColumnFormula>C224-D224</calculatedColumnFormula>
    </tableColumn>
    <tableColumn id="5" xr3:uid="{00000000-0010-0000-3201-000005000000}" name="Kolumna5" dataDxfId="3039" dataCellStyle="Procentowy">
      <calculatedColumnFormula>IFERROR(D224/C224,"")</calculatedColumnFormula>
    </tableColumn>
    <tableColumn id="6" xr3:uid="{00000000-0010-0000-3201-000006000000}" name="Kolumna6" dataDxfId="3038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44" dataDxfId="3045" headerRowBorderDxfId="8588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76"/>
    <tableColumn id="2" xr3:uid="{00000000-0010-0000-3301-000002000000}" name="2" dataDxfId="3075"/>
    <tableColumn id="3" xr3:uid="{00000000-0010-0000-3301-000003000000}" name="3" dataDxfId="3074"/>
    <tableColumn id="4" xr3:uid="{00000000-0010-0000-3301-000004000000}" name="4" dataDxfId="3073"/>
    <tableColumn id="5" xr3:uid="{00000000-0010-0000-3301-000005000000}" name="5" dataDxfId="3072"/>
    <tableColumn id="6" xr3:uid="{00000000-0010-0000-3301-000006000000}" name="6" dataDxfId="3071"/>
    <tableColumn id="7" xr3:uid="{00000000-0010-0000-3301-000007000000}" name="7" dataDxfId="3070"/>
    <tableColumn id="8" xr3:uid="{00000000-0010-0000-3301-000008000000}" name="8" dataDxfId="3069"/>
    <tableColumn id="9" xr3:uid="{00000000-0010-0000-3301-000009000000}" name="9" dataDxfId="3068"/>
    <tableColumn id="10" xr3:uid="{00000000-0010-0000-3301-00000A000000}" name="10" dataDxfId="3067"/>
    <tableColumn id="11" xr3:uid="{00000000-0010-0000-3301-00000B000000}" name="11" dataDxfId="3066"/>
    <tableColumn id="12" xr3:uid="{00000000-0010-0000-3301-00000C000000}" name="12" dataDxfId="3065"/>
    <tableColumn id="13" xr3:uid="{00000000-0010-0000-3301-00000D000000}" name="13" dataDxfId="3064"/>
    <tableColumn id="14" xr3:uid="{00000000-0010-0000-3301-00000E000000}" name="14" dataDxfId="3063"/>
    <tableColumn id="15" xr3:uid="{00000000-0010-0000-3301-00000F000000}" name="15" dataDxfId="3062"/>
    <tableColumn id="16" xr3:uid="{00000000-0010-0000-3301-000010000000}" name="16" dataDxfId="3061"/>
    <tableColumn id="17" xr3:uid="{00000000-0010-0000-3301-000011000000}" name="17" dataDxfId="3060"/>
    <tableColumn id="18" xr3:uid="{00000000-0010-0000-3301-000012000000}" name="18" dataDxfId="3059"/>
    <tableColumn id="19" xr3:uid="{00000000-0010-0000-3301-000013000000}" name="19" dataDxfId="3058"/>
    <tableColumn id="20" xr3:uid="{00000000-0010-0000-3301-000014000000}" name="20" dataDxfId="3057"/>
    <tableColumn id="21" xr3:uid="{00000000-0010-0000-3301-000015000000}" name="21" dataDxfId="3056"/>
    <tableColumn id="22" xr3:uid="{00000000-0010-0000-3301-000016000000}" name="22" dataDxfId="3055"/>
    <tableColumn id="23" xr3:uid="{00000000-0010-0000-3301-000017000000}" name="23" dataDxfId="3054"/>
    <tableColumn id="24" xr3:uid="{00000000-0010-0000-3301-000018000000}" name="24" dataDxfId="3053"/>
    <tableColumn id="25" xr3:uid="{00000000-0010-0000-3301-000019000000}" name="25" dataDxfId="3052"/>
    <tableColumn id="26" xr3:uid="{00000000-0010-0000-3301-00001A000000}" name="26" dataDxfId="3051"/>
    <tableColumn id="27" xr3:uid="{00000000-0010-0000-3301-00001B000000}" name="27" dataDxfId="3050"/>
    <tableColumn id="28" xr3:uid="{00000000-0010-0000-3301-00001C000000}" name="28" dataDxfId="3049"/>
    <tableColumn id="29" xr3:uid="{00000000-0010-0000-3301-00001D000000}" name="29" dataDxfId="3048"/>
    <tableColumn id="30" xr3:uid="{00000000-0010-0000-3301-00001E000000}" name="30" dataDxfId="3047"/>
    <tableColumn id="31" xr3:uid="{00000000-0010-0000-3301-00001F000000}" name="31" dataDxfId="304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82">
      <calculatedColumnFormula>'Wzorzec kategorii'!B192</calculatedColumnFormula>
    </tableColumn>
    <tableColumn id="2" xr3:uid="{00000000-0010-0000-3401-000002000000}" name="Kolumna2" dataDxfId="3081" dataCellStyle="Walutowy"/>
    <tableColumn id="3" xr3:uid="{00000000-0010-0000-3401-000003000000}" name="Kolumna3" dataDxfId="3080" dataCellStyle="Walutowy">
      <calculatedColumnFormula>SUM(Tabela1923455962286[#This Row])</calculatedColumnFormula>
    </tableColumn>
    <tableColumn id="4" xr3:uid="{00000000-0010-0000-3401-000004000000}" name="Kolumna4" dataDxfId="3079" dataCellStyle="Walutowy">
      <calculatedColumnFormula>C236-D236</calculatedColumnFormula>
    </tableColumn>
    <tableColumn id="5" xr3:uid="{00000000-0010-0000-3401-000005000000}" name="Kolumna5" dataDxfId="3078" dataCellStyle="Procentowy">
      <calculatedColumnFormula>IFERROR(D236/C236,"")</calculatedColumnFormula>
    </tableColumn>
    <tableColumn id="6" xr3:uid="{00000000-0010-0000-3401-000006000000}" name="Kolumna6" dataDxfId="3077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 headerRowDxfId="9146" dataDxfId="9145">
  <tableColumns count="2">
    <tableColumn id="1" xr3:uid="{00000000-0010-0000-2000-000001000000}" name="Kolumna1" dataDxfId="9144"/>
    <tableColumn id="2" xr3:uid="{00000000-0010-0000-2000-000002000000}" name="Kolumna2" dataDxfId="9143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88">
      <calculatedColumnFormula>'Wzorzec kategorii'!B204</calculatedColumnFormula>
    </tableColumn>
    <tableColumn id="2" xr3:uid="{00000000-0010-0000-3501-000002000000}" name="Kolumna2" dataDxfId="3087" dataCellStyle="Walutowy"/>
    <tableColumn id="3" xr3:uid="{00000000-0010-0000-3501-000003000000}" name="Kolumna3" dataDxfId="3086" dataCellStyle="Walutowy">
      <calculatedColumnFormula>SUM(Tabela1923455963287[#This Row])</calculatedColumnFormula>
    </tableColumn>
    <tableColumn id="4" xr3:uid="{00000000-0010-0000-3501-000004000000}" name="Kolumna4" dataDxfId="3085" dataCellStyle="Walutowy">
      <calculatedColumnFormula>C248-D248</calculatedColumnFormula>
    </tableColumn>
    <tableColumn id="5" xr3:uid="{00000000-0010-0000-3501-000005000000}" name="Kolumna5" dataDxfId="3084" dataCellStyle="Procentowy">
      <calculatedColumnFormula>IFERROR(D248/C248,"")</calculatedColumnFormula>
    </tableColumn>
    <tableColumn id="6" xr3:uid="{00000000-0010-0000-3501-000006000000}" name="Kolumna6" dataDxfId="3083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89" dataDxfId="3090" headerRowBorderDxfId="8587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21"/>
    <tableColumn id="2" xr3:uid="{00000000-0010-0000-3601-000002000000}" name="2" dataDxfId="3120"/>
    <tableColumn id="3" xr3:uid="{00000000-0010-0000-3601-000003000000}" name="3" dataDxfId="3119"/>
    <tableColumn id="4" xr3:uid="{00000000-0010-0000-3601-000004000000}" name="4" dataDxfId="3118"/>
    <tableColumn id="5" xr3:uid="{00000000-0010-0000-3601-000005000000}" name="5" dataDxfId="3117"/>
    <tableColumn id="6" xr3:uid="{00000000-0010-0000-3601-000006000000}" name="6" dataDxfId="3116"/>
    <tableColumn id="7" xr3:uid="{00000000-0010-0000-3601-000007000000}" name="7" dataDxfId="3115"/>
    <tableColumn id="8" xr3:uid="{00000000-0010-0000-3601-000008000000}" name="8" dataDxfId="3114"/>
    <tableColumn id="9" xr3:uid="{00000000-0010-0000-3601-000009000000}" name="9" dataDxfId="3113"/>
    <tableColumn id="10" xr3:uid="{00000000-0010-0000-3601-00000A000000}" name="10" dataDxfId="3112"/>
    <tableColumn id="11" xr3:uid="{00000000-0010-0000-3601-00000B000000}" name="11" dataDxfId="3111"/>
    <tableColumn id="12" xr3:uid="{00000000-0010-0000-3601-00000C000000}" name="12" dataDxfId="3110"/>
    <tableColumn id="13" xr3:uid="{00000000-0010-0000-3601-00000D000000}" name="13" dataDxfId="3109"/>
    <tableColumn id="14" xr3:uid="{00000000-0010-0000-3601-00000E000000}" name="14" dataDxfId="3108"/>
    <tableColumn id="15" xr3:uid="{00000000-0010-0000-3601-00000F000000}" name="15" dataDxfId="3107"/>
    <tableColumn id="16" xr3:uid="{00000000-0010-0000-3601-000010000000}" name="16" dataDxfId="3106"/>
    <tableColumn id="17" xr3:uid="{00000000-0010-0000-3601-000011000000}" name="17" dataDxfId="3105"/>
    <tableColumn id="18" xr3:uid="{00000000-0010-0000-3601-000012000000}" name="18" dataDxfId="3104"/>
    <tableColumn id="19" xr3:uid="{00000000-0010-0000-3601-000013000000}" name="19" dataDxfId="3103"/>
    <tableColumn id="20" xr3:uid="{00000000-0010-0000-3601-000014000000}" name="20" dataDxfId="3102"/>
    <tableColumn id="21" xr3:uid="{00000000-0010-0000-3601-000015000000}" name="21" dataDxfId="3101"/>
    <tableColumn id="22" xr3:uid="{00000000-0010-0000-3601-000016000000}" name="22" dataDxfId="3100"/>
    <tableColumn id="23" xr3:uid="{00000000-0010-0000-3601-000017000000}" name="23" dataDxfId="3099"/>
    <tableColumn id="24" xr3:uid="{00000000-0010-0000-3601-000018000000}" name="24" dataDxfId="3098"/>
    <tableColumn id="25" xr3:uid="{00000000-0010-0000-3601-000019000000}" name="25" dataDxfId="3097"/>
    <tableColumn id="26" xr3:uid="{00000000-0010-0000-3601-00001A000000}" name="26" dataDxfId="3096"/>
    <tableColumn id="27" xr3:uid="{00000000-0010-0000-3601-00001B000000}" name="27" dataDxfId="3095"/>
    <tableColumn id="28" xr3:uid="{00000000-0010-0000-3601-00001C000000}" name="28" dataDxfId="3094"/>
    <tableColumn id="29" xr3:uid="{00000000-0010-0000-3601-00001D000000}" name="29" dataDxfId="3093"/>
    <tableColumn id="30" xr3:uid="{00000000-0010-0000-3601-00001E000000}" name="30" dataDxfId="3092"/>
    <tableColumn id="31" xr3:uid="{00000000-0010-0000-3601-00001F000000}" name="31" dataDxfId="3091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22" dataDxfId="3123" headerRowBorderDxfId="8586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54"/>
    <tableColumn id="2" xr3:uid="{00000000-0010-0000-3701-000002000000}" name="2" dataDxfId="3153"/>
    <tableColumn id="3" xr3:uid="{00000000-0010-0000-3701-000003000000}" name="3" dataDxfId="3152"/>
    <tableColumn id="4" xr3:uid="{00000000-0010-0000-3701-000004000000}" name="4" dataDxfId="3151"/>
    <tableColumn id="5" xr3:uid="{00000000-0010-0000-3701-000005000000}" name="5" dataDxfId="3150"/>
    <tableColumn id="6" xr3:uid="{00000000-0010-0000-3701-000006000000}" name="6" dataDxfId="3149"/>
    <tableColumn id="7" xr3:uid="{00000000-0010-0000-3701-000007000000}" name="7" dataDxfId="3148"/>
    <tableColumn id="8" xr3:uid="{00000000-0010-0000-3701-000008000000}" name="8" dataDxfId="3147"/>
    <tableColumn id="9" xr3:uid="{00000000-0010-0000-3701-000009000000}" name="9" dataDxfId="3146"/>
    <tableColumn id="10" xr3:uid="{00000000-0010-0000-3701-00000A000000}" name="10" dataDxfId="3145"/>
    <tableColumn id="11" xr3:uid="{00000000-0010-0000-3701-00000B000000}" name="11" dataDxfId="3144"/>
    <tableColumn id="12" xr3:uid="{00000000-0010-0000-3701-00000C000000}" name="12" dataDxfId="3143"/>
    <tableColumn id="13" xr3:uid="{00000000-0010-0000-3701-00000D000000}" name="13" dataDxfId="3142"/>
    <tableColumn id="14" xr3:uid="{00000000-0010-0000-3701-00000E000000}" name="14" dataDxfId="3141"/>
    <tableColumn id="15" xr3:uid="{00000000-0010-0000-3701-00000F000000}" name="15" dataDxfId="3140"/>
    <tableColumn id="16" xr3:uid="{00000000-0010-0000-3701-000010000000}" name="16" dataDxfId="3139"/>
    <tableColumn id="17" xr3:uid="{00000000-0010-0000-3701-000011000000}" name="17" dataDxfId="3138"/>
    <tableColumn id="18" xr3:uid="{00000000-0010-0000-3701-000012000000}" name="18" dataDxfId="3137"/>
    <tableColumn id="19" xr3:uid="{00000000-0010-0000-3701-000013000000}" name="19" dataDxfId="3136"/>
    <tableColumn id="20" xr3:uid="{00000000-0010-0000-3701-000014000000}" name="20" dataDxfId="3135"/>
    <tableColumn id="21" xr3:uid="{00000000-0010-0000-3701-000015000000}" name="21" dataDxfId="3134"/>
    <tableColumn id="22" xr3:uid="{00000000-0010-0000-3701-000016000000}" name="22" dataDxfId="3133"/>
    <tableColumn id="23" xr3:uid="{00000000-0010-0000-3701-000017000000}" name="23" dataDxfId="3132"/>
    <tableColumn id="24" xr3:uid="{00000000-0010-0000-3701-000018000000}" name="24" dataDxfId="3131"/>
    <tableColumn id="25" xr3:uid="{00000000-0010-0000-3701-000019000000}" name="25" dataDxfId="3130"/>
    <tableColumn id="26" xr3:uid="{00000000-0010-0000-3701-00001A000000}" name="26" dataDxfId="3129"/>
    <tableColumn id="27" xr3:uid="{00000000-0010-0000-3701-00001B000000}" name="27" dataDxfId="3128"/>
    <tableColumn id="28" xr3:uid="{00000000-0010-0000-3701-00001C000000}" name="28" dataDxfId="3127"/>
    <tableColumn id="29" xr3:uid="{00000000-0010-0000-3701-00001D000000}" name="29" dataDxfId="3126"/>
    <tableColumn id="30" xr3:uid="{00000000-0010-0000-3701-00001E000000}" name="30" dataDxfId="3125"/>
    <tableColumn id="31" xr3:uid="{00000000-0010-0000-3701-00001F000000}" name="31" dataDxfId="3124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55" dataDxfId="315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87"/>
    <tableColumn id="2" xr3:uid="{00000000-0010-0000-3801-000002000000}" name="2" dataDxfId="3186"/>
    <tableColumn id="3" xr3:uid="{00000000-0010-0000-3801-000003000000}" name="3" dataDxfId="3185"/>
    <tableColumn id="4" xr3:uid="{00000000-0010-0000-3801-000004000000}" name="4" dataDxfId="3184"/>
    <tableColumn id="5" xr3:uid="{00000000-0010-0000-3801-000005000000}" name="5" dataDxfId="3183"/>
    <tableColumn id="6" xr3:uid="{00000000-0010-0000-3801-000006000000}" name="6" dataDxfId="3182"/>
    <tableColumn id="7" xr3:uid="{00000000-0010-0000-3801-000007000000}" name="7" dataDxfId="3181"/>
    <tableColumn id="8" xr3:uid="{00000000-0010-0000-3801-000008000000}" name="8" dataDxfId="3180"/>
    <tableColumn id="9" xr3:uid="{00000000-0010-0000-3801-000009000000}" name="9" dataDxfId="3179"/>
    <tableColumn id="10" xr3:uid="{00000000-0010-0000-3801-00000A000000}" name="10" dataDxfId="3178"/>
    <tableColumn id="11" xr3:uid="{00000000-0010-0000-3801-00000B000000}" name="11" dataDxfId="3177"/>
    <tableColumn id="12" xr3:uid="{00000000-0010-0000-3801-00000C000000}" name="12" dataDxfId="3176"/>
    <tableColumn id="13" xr3:uid="{00000000-0010-0000-3801-00000D000000}" name="13" dataDxfId="3175"/>
    <tableColumn id="14" xr3:uid="{00000000-0010-0000-3801-00000E000000}" name="14" dataDxfId="3174"/>
    <tableColumn id="15" xr3:uid="{00000000-0010-0000-3801-00000F000000}" name="15" dataDxfId="3173"/>
    <tableColumn id="16" xr3:uid="{00000000-0010-0000-3801-000010000000}" name="16" dataDxfId="3172"/>
    <tableColumn id="17" xr3:uid="{00000000-0010-0000-3801-000011000000}" name="17" dataDxfId="3171"/>
    <tableColumn id="18" xr3:uid="{00000000-0010-0000-3801-000012000000}" name="18" dataDxfId="3170"/>
    <tableColumn id="19" xr3:uid="{00000000-0010-0000-3801-000013000000}" name="19" dataDxfId="3169"/>
    <tableColumn id="20" xr3:uid="{00000000-0010-0000-3801-000014000000}" name="20" dataDxfId="3168"/>
    <tableColumn id="21" xr3:uid="{00000000-0010-0000-3801-000015000000}" name="21" dataDxfId="3167"/>
    <tableColumn id="22" xr3:uid="{00000000-0010-0000-3801-000016000000}" name="22" dataDxfId="3166"/>
    <tableColumn id="23" xr3:uid="{00000000-0010-0000-3801-000017000000}" name="23" dataDxfId="3165"/>
    <tableColumn id="24" xr3:uid="{00000000-0010-0000-3801-000018000000}" name="24" dataDxfId="3164"/>
    <tableColumn id="25" xr3:uid="{00000000-0010-0000-3801-000019000000}" name="25" dataDxfId="3163"/>
    <tableColumn id="26" xr3:uid="{00000000-0010-0000-3801-00001A000000}" name="26" dataDxfId="3162"/>
    <tableColumn id="27" xr3:uid="{00000000-0010-0000-3801-00001B000000}" name="27" dataDxfId="3161"/>
    <tableColumn id="28" xr3:uid="{00000000-0010-0000-3801-00001C000000}" name="28" dataDxfId="3160"/>
    <tableColumn id="29" xr3:uid="{00000000-0010-0000-3801-00001D000000}" name="29" dataDxfId="3159"/>
    <tableColumn id="30" xr3:uid="{00000000-0010-0000-3801-00001E000000}" name="30" dataDxfId="3158"/>
    <tableColumn id="31" xr3:uid="{00000000-0010-0000-3801-00001F000000}" name="31" dataDxfId="315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8569">
  <tableColumns count="6">
    <tableColumn id="1" xr3:uid="{00000000-0010-0000-3901-000001000000}" name="Kategoria" dataDxfId="1928">
      <calculatedColumnFormula>'Wzorzec kategorii'!B36</calculatedColumnFormula>
    </tableColumn>
    <tableColumn id="2" xr3:uid="{00000000-0010-0000-3901-000002000000}" name="0" headerRowDxfId="8568" dataDxfId="1927" dataCellStyle="Walutowy"/>
    <tableColumn id="3" xr3:uid="{00000000-0010-0000-3901-000003000000}" name="02" headerRowDxfId="8567" dataDxfId="1926" dataCellStyle="Walutowy">
      <calculatedColumnFormula>SUM(Tabela330292[#This Row])</calculatedColumnFormula>
    </tableColumn>
    <tableColumn id="4" xr3:uid="{00000000-0010-0000-3901-000004000000}" name="Kolumna4" dataDxfId="1925" dataCellStyle="Walutowy">
      <calculatedColumnFormula>C80-D80</calculatedColumnFormula>
    </tableColumn>
    <tableColumn id="5" xr3:uid="{00000000-0010-0000-3901-000005000000}" name="Kolumna1" dataDxfId="1924" dataCellStyle="Procentowy">
      <calculatedColumnFormula>IFERROR(D80/C80,"")</calculatedColumnFormula>
    </tableColumn>
    <tableColumn id="6" xr3:uid="{00000000-0010-0000-3901-000006000000}" name="Kolumna2" dataDxfId="1923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34">
      <calculatedColumnFormula>'Wzorzec kategorii'!B60</calculatedColumnFormula>
    </tableColumn>
    <tableColumn id="2" xr3:uid="{00000000-0010-0000-3A01-000002000000}" name="Kolumna2" dataDxfId="1933" dataCellStyle="Walutowy"/>
    <tableColumn id="3" xr3:uid="{00000000-0010-0000-3A01-000003000000}" name="Kolumna3" dataDxfId="1932" dataCellStyle="Walutowy">
      <calculatedColumnFormula>SUM(Tabela1942304[#This Row])</calculatedColumnFormula>
    </tableColumn>
    <tableColumn id="4" xr3:uid="{00000000-0010-0000-3A01-000004000000}" name="Kolumna4" dataDxfId="1931" dataCellStyle="Walutowy">
      <calculatedColumnFormula>C104-D104</calculatedColumnFormula>
    </tableColumn>
    <tableColumn id="5" xr3:uid="{00000000-0010-0000-3A01-000005000000}" name="Kolumna5" dataDxfId="1930" dataCellStyle="Procentowy">
      <calculatedColumnFormula>IFERROR(D104/C104,"")</calculatedColumnFormula>
    </tableColumn>
    <tableColumn id="6" xr3:uid="{00000000-0010-0000-3A01-000006000000}" name="Kolumna6" dataDxfId="192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8566">
  <tableColumns count="6">
    <tableColumn id="1" xr3:uid="{00000000-0010-0000-3B01-000001000000}" name="Kolumna1" dataDxfId="1940">
      <calculatedColumnFormula>'Wzorzec kategorii'!B15</calculatedColumnFormula>
    </tableColumn>
    <tableColumn id="2" xr3:uid="{00000000-0010-0000-3B01-000002000000}" name="Kolumna2" dataDxfId="1939" dataCellStyle="Walutowy"/>
    <tableColumn id="3" xr3:uid="{00000000-0010-0000-3B01-000003000000}" name="Kolumna3" dataDxfId="1938" dataCellStyle="Walutowy">
      <calculatedColumnFormula>SUM(Tabela33064320[#This Row])</calculatedColumnFormula>
    </tableColumn>
    <tableColumn id="4" xr3:uid="{00000000-0010-0000-3B01-000004000000}" name="Kolumna4" dataDxfId="1937" dataCellStyle="Walutowy">
      <calculatedColumnFormula>Przychody9[[#This Row],[Kolumna3]]-Przychody9[[#This Row],[Kolumna2]]</calculatedColumnFormula>
    </tableColumn>
    <tableColumn id="5" xr3:uid="{00000000-0010-0000-3B01-000005000000}" name="Kolumna5" dataDxfId="1936" dataCellStyle="Procentowy">
      <calculatedColumnFormula>IFERROR(D58/C58,"")</calculatedColumnFormula>
    </tableColumn>
    <tableColumn id="6" xr3:uid="{00000000-0010-0000-3B01-000006000000}" name="Kolumna6" dataDxfId="1935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41" dataDxfId="1942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73"/>
    <tableColumn id="2" xr3:uid="{00000000-0010-0000-3C01-000002000000}" name="2" dataDxfId="1972"/>
    <tableColumn id="3" xr3:uid="{00000000-0010-0000-3C01-000003000000}" name="3" dataDxfId="1971"/>
    <tableColumn id="4" xr3:uid="{00000000-0010-0000-3C01-000004000000}" name="4" dataDxfId="1970"/>
    <tableColumn id="5" xr3:uid="{00000000-0010-0000-3C01-000005000000}" name="5" dataDxfId="1969"/>
    <tableColumn id="6" xr3:uid="{00000000-0010-0000-3C01-000006000000}" name="6" dataDxfId="1968"/>
    <tableColumn id="7" xr3:uid="{00000000-0010-0000-3C01-000007000000}" name="7" dataDxfId="1967"/>
    <tableColumn id="8" xr3:uid="{00000000-0010-0000-3C01-000008000000}" name="8" dataDxfId="1966"/>
    <tableColumn id="9" xr3:uid="{00000000-0010-0000-3C01-000009000000}" name="9" dataDxfId="1965"/>
    <tableColumn id="10" xr3:uid="{00000000-0010-0000-3C01-00000A000000}" name="10" dataDxfId="1964"/>
    <tableColumn id="11" xr3:uid="{00000000-0010-0000-3C01-00000B000000}" name="11" dataDxfId="1963"/>
    <tableColumn id="12" xr3:uid="{00000000-0010-0000-3C01-00000C000000}" name="12" dataDxfId="1962"/>
    <tableColumn id="13" xr3:uid="{00000000-0010-0000-3C01-00000D000000}" name="13" dataDxfId="1961"/>
    <tableColumn id="14" xr3:uid="{00000000-0010-0000-3C01-00000E000000}" name="14" dataDxfId="1960"/>
    <tableColumn id="15" xr3:uid="{00000000-0010-0000-3C01-00000F000000}" name="15" dataDxfId="1959"/>
    <tableColumn id="16" xr3:uid="{00000000-0010-0000-3C01-000010000000}" name="16" dataDxfId="1958"/>
    <tableColumn id="17" xr3:uid="{00000000-0010-0000-3C01-000011000000}" name="17" dataDxfId="1957"/>
    <tableColumn id="18" xr3:uid="{00000000-0010-0000-3C01-000012000000}" name="18" dataDxfId="1956"/>
    <tableColumn id="19" xr3:uid="{00000000-0010-0000-3C01-000013000000}" name="19" dataDxfId="1955"/>
    <tableColumn id="20" xr3:uid="{00000000-0010-0000-3C01-000014000000}" name="20" dataDxfId="1954"/>
    <tableColumn id="21" xr3:uid="{00000000-0010-0000-3C01-000015000000}" name="21" dataDxfId="1953"/>
    <tableColumn id="22" xr3:uid="{00000000-0010-0000-3C01-000016000000}" name="22" dataDxfId="1952"/>
    <tableColumn id="23" xr3:uid="{00000000-0010-0000-3C01-000017000000}" name="23" dataDxfId="1951"/>
    <tableColumn id="24" xr3:uid="{00000000-0010-0000-3C01-000018000000}" name="24" dataDxfId="1950"/>
    <tableColumn id="25" xr3:uid="{00000000-0010-0000-3C01-000019000000}" name="25" dataDxfId="1949"/>
    <tableColumn id="26" xr3:uid="{00000000-0010-0000-3C01-00001A000000}" name="26" dataDxfId="1948"/>
    <tableColumn id="27" xr3:uid="{00000000-0010-0000-3C01-00001B000000}" name="27" dataDxfId="1947"/>
    <tableColumn id="28" xr3:uid="{00000000-0010-0000-3C01-00001C000000}" name="28" dataDxfId="1946"/>
    <tableColumn id="29" xr3:uid="{00000000-0010-0000-3C01-00001D000000}" name="29" dataDxfId="1945"/>
    <tableColumn id="30" xr3:uid="{00000000-0010-0000-3C01-00001E000000}" name="30" dataDxfId="1944"/>
    <tableColumn id="31" xr3:uid="{00000000-0010-0000-3C01-00001F000000}" name="31" dataDxfId="1943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8565">
  <tableColumns count="6">
    <tableColumn id="1" xr3:uid="{00000000-0010-0000-3D01-000001000000}" name="Kolumna1" dataDxfId="1979">
      <calculatedColumnFormula>'Wzorzec kategorii'!B48</calculatedColumnFormula>
    </tableColumn>
    <tableColumn id="2" xr3:uid="{00000000-0010-0000-3D01-000002000000}" name="Kolumna2" headerRowDxfId="8564" dataDxfId="1978" dataCellStyle="Walutowy"/>
    <tableColumn id="3" xr3:uid="{00000000-0010-0000-3D01-000003000000}" name="Kolumna3" headerRowDxfId="8563" dataDxfId="1977" dataCellStyle="Walutowy">
      <calculatedColumnFormula>SUM(Tabela1841303[#This Row])</calculatedColumnFormula>
    </tableColumn>
    <tableColumn id="4" xr3:uid="{00000000-0010-0000-3D01-000004000000}" name="Kolumna4" headerRowDxfId="8562" dataDxfId="1976" dataCellStyle="Walutowy">
      <calculatedColumnFormula>C92-D92</calculatedColumnFormula>
    </tableColumn>
    <tableColumn id="5" xr3:uid="{00000000-0010-0000-3D01-000005000000}" name="Kolumna5" headerRowDxfId="8561" dataDxfId="1975" dataCellStyle="Procentowy">
      <calculatedColumnFormula>IFERROR(D92/C92,"")</calculatedColumnFormula>
    </tableColumn>
    <tableColumn id="6" xr3:uid="{00000000-0010-0000-3D01-000006000000}" name="Kolumna6" headerRowDxfId="8560" dataDxfId="1974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8559" dataDxfId="1985">
      <calculatedColumnFormula>'Wzorzec kategorii'!B72</calculatedColumnFormula>
    </tableColumn>
    <tableColumn id="2" xr3:uid="{00000000-0010-0000-3E01-000002000000}" name="Kolumna2" dataDxfId="1984" dataCellStyle="Walutowy"/>
    <tableColumn id="3" xr3:uid="{00000000-0010-0000-3E01-000003000000}" name="Kolumna3" dataDxfId="1983" dataCellStyle="Walutowy">
      <calculatedColumnFormula>SUM(Tabela192143305[#This Row])</calculatedColumnFormula>
    </tableColumn>
    <tableColumn id="4" xr3:uid="{00000000-0010-0000-3E01-000004000000}" name="Kolumna4" dataDxfId="1982" dataCellStyle="Walutowy">
      <calculatedColumnFormula>C116-D116</calculatedColumnFormula>
    </tableColumn>
    <tableColumn id="5" xr3:uid="{00000000-0010-0000-3E01-000005000000}" name="Kolumna5" dataDxfId="1981" dataCellStyle="Procentowy">
      <calculatedColumnFormula>IFERROR(D116/C116,"")</calculatedColumnFormula>
    </tableColumn>
    <tableColumn id="6" xr3:uid="{00000000-0010-0000-3E01-000006000000}" name="Kolumna6" dataDxfId="1980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 headerRowDxfId="9142" dataDxfId="9141">
  <tableColumns count="2">
    <tableColumn id="1" xr3:uid="{00000000-0010-0000-2100-000001000000}" name="Kolumna1" dataDxfId="9140"/>
    <tableColumn id="2" xr3:uid="{00000000-0010-0000-2100-000002000000}" name="Kolumna2" dataDxfId="9139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8558" dataDxfId="1991">
      <calculatedColumnFormula>'Wzorzec kategorii'!B84</calculatedColumnFormula>
    </tableColumn>
    <tableColumn id="2" xr3:uid="{00000000-0010-0000-3F01-000002000000}" name="Kolumna2" dataDxfId="1990" dataCellStyle="Walutowy"/>
    <tableColumn id="3" xr3:uid="{00000000-0010-0000-3F01-000003000000}" name="Kolumna3" dataDxfId="1989" dataCellStyle="Walutowy">
      <calculatedColumnFormula>SUM(Tabela19212547309[#This Row])</calculatedColumnFormula>
    </tableColumn>
    <tableColumn id="4" xr3:uid="{00000000-0010-0000-3F01-000004000000}" name="Kolumna4" dataDxfId="1988" dataCellStyle="Walutowy">
      <calculatedColumnFormula>C128-D128</calculatedColumnFormula>
    </tableColumn>
    <tableColumn id="5" xr3:uid="{00000000-0010-0000-3F01-000005000000}" name="Kolumna5" dataDxfId="1987" dataCellStyle="Procentowy">
      <calculatedColumnFormula>IFERROR(D128/C128,"")</calculatedColumnFormula>
    </tableColumn>
    <tableColumn id="6" xr3:uid="{00000000-0010-0000-3F01-000006000000}" name="Kolumna6" dataDxfId="1986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8557" dataDxfId="1997">
      <calculatedColumnFormula>'Wzorzec kategorii'!B96</calculatedColumnFormula>
    </tableColumn>
    <tableColumn id="2" xr3:uid="{00000000-0010-0000-4001-000002000000}" name="Kolumna2" dataDxfId="1996" dataCellStyle="Walutowy"/>
    <tableColumn id="3" xr3:uid="{00000000-0010-0000-4001-000003000000}" name="Kolumna3" dataDxfId="1995" dataCellStyle="Walutowy">
      <calculatedColumnFormula>SUM(Tabela19212446308[#This Row])</calculatedColumnFormula>
    </tableColumn>
    <tableColumn id="4" xr3:uid="{00000000-0010-0000-4001-000004000000}" name="Kolumna4" dataDxfId="1994" dataCellStyle="Walutowy">
      <calculatedColumnFormula>C140-D140</calculatedColumnFormula>
    </tableColumn>
    <tableColumn id="5" xr3:uid="{00000000-0010-0000-4001-000005000000}" name="Kolumna5" dataDxfId="1993" dataCellStyle="Procentowy">
      <calculatedColumnFormula>IFERROR(D140/C140,"")</calculatedColumnFormula>
    </tableColumn>
    <tableColumn id="6" xr3:uid="{00000000-0010-0000-4001-000006000000}" name="Kolumna6" dataDxfId="1992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003">
      <calculatedColumnFormula>'Wzorzec kategorii'!B108</calculatedColumnFormula>
    </tableColumn>
    <tableColumn id="2" xr3:uid="{00000000-0010-0000-4101-000002000000}" name="Kolumna2" dataDxfId="2002" dataCellStyle="Walutowy"/>
    <tableColumn id="3" xr3:uid="{00000000-0010-0000-4101-000003000000}" name="Kolumna3" dataDxfId="2001" dataCellStyle="Walutowy">
      <calculatedColumnFormula>SUM(Tabela192244306[#This Row])</calculatedColumnFormula>
    </tableColumn>
    <tableColumn id="4" xr3:uid="{00000000-0010-0000-4101-000004000000}" name="Kolumna4" dataDxfId="2000" dataCellStyle="Walutowy">
      <calculatedColumnFormula>C152-D152</calculatedColumnFormula>
    </tableColumn>
    <tableColumn id="5" xr3:uid="{00000000-0010-0000-4101-000005000000}" name="Kolumna5" dataDxfId="1999" dataCellStyle="Procentowy">
      <calculatedColumnFormula>IFERROR(D152/C152,"")</calculatedColumnFormula>
    </tableColumn>
    <tableColumn id="6" xr3:uid="{00000000-0010-0000-4101-000006000000}" name="Kolumna6" dataDxfId="1998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009">
      <calculatedColumnFormula>'Wzorzec kategorii'!B120</calculatedColumnFormula>
    </tableColumn>
    <tableColumn id="2" xr3:uid="{00000000-0010-0000-4201-000002000000}" name="Kolumna2" dataDxfId="2008" dataCellStyle="Walutowy"/>
    <tableColumn id="3" xr3:uid="{00000000-0010-0000-4201-000003000000}" name="Kolumna3" dataDxfId="2007" dataCellStyle="Walutowy">
      <calculatedColumnFormula>SUM(Tabela2548310[#This Row])</calculatedColumnFormula>
    </tableColumn>
    <tableColumn id="4" xr3:uid="{00000000-0010-0000-4201-000004000000}" name="Kolumna4" dataDxfId="2006" dataCellStyle="Walutowy">
      <calculatedColumnFormula>C164-D164</calculatedColumnFormula>
    </tableColumn>
    <tableColumn id="5" xr3:uid="{00000000-0010-0000-4201-000005000000}" name="Kolumna5" dataDxfId="2005" dataCellStyle="Procentowy">
      <calculatedColumnFormula>IFERROR(D164/C164,"")</calculatedColumnFormula>
    </tableColumn>
    <tableColumn id="6" xr3:uid="{00000000-0010-0000-4201-000006000000}" name="Kolumna6" dataDxfId="2004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15">
      <calculatedColumnFormula>'Wzorzec kategorii'!B132</calculatedColumnFormula>
    </tableColumn>
    <tableColumn id="2" xr3:uid="{00000000-0010-0000-4301-000002000000}" name="Kolumna2" dataDxfId="2014" dataCellStyle="Walutowy"/>
    <tableColumn id="3" xr3:uid="{00000000-0010-0000-4301-000003000000}" name="Kolumna3" dataDxfId="2013" dataCellStyle="Walutowy">
      <calculatedColumnFormula>SUM(Tabela2649311[#This Row])</calculatedColumnFormula>
    </tableColumn>
    <tableColumn id="4" xr3:uid="{00000000-0010-0000-4301-000004000000}" name="Kolumna4" dataDxfId="2012" dataCellStyle="Walutowy">
      <calculatedColumnFormula>C176-D176</calculatedColumnFormula>
    </tableColumn>
    <tableColumn id="5" xr3:uid="{00000000-0010-0000-4301-000005000000}" name="Kolumna5" dataDxfId="2011" dataCellStyle="Procentowy">
      <calculatedColumnFormula>IFERROR(D176/C176,"")</calculatedColumnFormula>
    </tableColumn>
    <tableColumn id="6" xr3:uid="{00000000-0010-0000-4301-000006000000}" name="Kolumna6" dataDxfId="2010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21">
      <calculatedColumnFormula>'Wzorzec kategorii'!B144</calculatedColumnFormula>
    </tableColumn>
    <tableColumn id="2" xr3:uid="{00000000-0010-0000-4401-000002000000}" name="Kolumna2" dataDxfId="2020" dataCellStyle="Walutowy"/>
    <tableColumn id="3" xr3:uid="{00000000-0010-0000-4401-000003000000}" name="Kolumna3" dataDxfId="2019" dataCellStyle="Walutowy">
      <calculatedColumnFormula>SUM(Tabela2750312[#This Row])</calculatedColumnFormula>
    </tableColumn>
    <tableColumn id="4" xr3:uid="{00000000-0010-0000-4401-000004000000}" name="Kolumna4" dataDxfId="2018" dataCellStyle="Walutowy">
      <calculatedColumnFormula>C188-D188</calculatedColumnFormula>
    </tableColumn>
    <tableColumn id="5" xr3:uid="{00000000-0010-0000-4401-000005000000}" name="Kolumna5" dataDxfId="2017" dataCellStyle="Procentowy">
      <calculatedColumnFormula>IFERROR(D188/C188,"")</calculatedColumnFormula>
    </tableColumn>
    <tableColumn id="6" xr3:uid="{00000000-0010-0000-4401-000006000000}" name="Kolumna6" dataDxfId="2016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27">
      <calculatedColumnFormula>'Wzorzec kategorii'!B156</calculatedColumnFormula>
    </tableColumn>
    <tableColumn id="2" xr3:uid="{00000000-0010-0000-4501-000002000000}" name="Kolumna2" dataDxfId="2026" dataCellStyle="Walutowy"/>
    <tableColumn id="3" xr3:uid="{00000000-0010-0000-4501-000003000000}" name="Kolumna3" dataDxfId="2025" dataCellStyle="Walutowy">
      <calculatedColumnFormula>SUM(Tabela2851313[#This Row])</calculatedColumnFormula>
    </tableColumn>
    <tableColumn id="4" xr3:uid="{00000000-0010-0000-4501-000004000000}" name="Kolumna4" dataDxfId="2024" dataCellStyle="Walutowy">
      <calculatedColumnFormula>C200-D200</calculatedColumnFormula>
    </tableColumn>
    <tableColumn id="5" xr3:uid="{00000000-0010-0000-4501-000005000000}" name="Kolumna5" dataDxfId="2023" dataCellStyle="Procentowy">
      <calculatedColumnFormula>IFERROR(D200/C200,"")</calculatedColumnFormula>
    </tableColumn>
    <tableColumn id="6" xr3:uid="{00000000-0010-0000-4501-000006000000}" name="Kolumna6" dataDxfId="2022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33">
      <calculatedColumnFormula>'Wzorzec kategorii'!B168</calculatedColumnFormula>
    </tableColumn>
    <tableColumn id="2" xr3:uid="{00000000-0010-0000-4601-000002000000}" name="Kolumna2" dataDxfId="2032" dataCellStyle="Walutowy"/>
    <tableColumn id="3" xr3:uid="{00000000-0010-0000-4601-000003000000}" name="Kolumna3" dataDxfId="2031" dataCellStyle="Walutowy">
      <calculatedColumnFormula>SUM(Tabela192345307[#This Row])</calculatedColumnFormula>
    </tableColumn>
    <tableColumn id="4" xr3:uid="{00000000-0010-0000-4601-000004000000}" name="Kolumna4" dataDxfId="2030" dataCellStyle="Walutowy">
      <calculatedColumnFormula>C212-D212</calculatedColumnFormula>
    </tableColumn>
    <tableColumn id="5" xr3:uid="{00000000-0010-0000-4601-000005000000}" name="Kolumna5" dataDxfId="2029" dataCellStyle="Procentowy">
      <calculatedColumnFormula>IFERROR(D212/C212,"")</calculatedColumnFormula>
    </tableColumn>
    <tableColumn id="6" xr3:uid="{00000000-0010-0000-4601-000006000000}" name="Kolumna6" dataDxfId="2028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34" dataDxfId="2035" headerRowBorderDxfId="8556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66"/>
    <tableColumn id="2" xr3:uid="{00000000-0010-0000-4701-000002000000}" name="2" dataDxfId="2065"/>
    <tableColumn id="3" xr3:uid="{00000000-0010-0000-4701-000003000000}" name="3" dataDxfId="2064"/>
    <tableColumn id="4" xr3:uid="{00000000-0010-0000-4701-000004000000}" name="4" dataDxfId="2063"/>
    <tableColumn id="5" xr3:uid="{00000000-0010-0000-4701-000005000000}" name="5" dataDxfId="2062"/>
    <tableColumn id="6" xr3:uid="{00000000-0010-0000-4701-000006000000}" name="6" dataDxfId="2061"/>
    <tableColumn id="7" xr3:uid="{00000000-0010-0000-4701-000007000000}" name="7" dataDxfId="2060"/>
    <tableColumn id="8" xr3:uid="{00000000-0010-0000-4701-000008000000}" name="8" dataDxfId="2059"/>
    <tableColumn id="9" xr3:uid="{00000000-0010-0000-4701-000009000000}" name="9" dataDxfId="2058"/>
    <tableColumn id="10" xr3:uid="{00000000-0010-0000-4701-00000A000000}" name="10" dataDxfId="2057"/>
    <tableColumn id="11" xr3:uid="{00000000-0010-0000-4701-00000B000000}" name="11" dataDxfId="2056"/>
    <tableColumn id="12" xr3:uid="{00000000-0010-0000-4701-00000C000000}" name="12" dataDxfId="2055"/>
    <tableColumn id="13" xr3:uid="{00000000-0010-0000-4701-00000D000000}" name="13" dataDxfId="2054"/>
    <tableColumn id="14" xr3:uid="{00000000-0010-0000-4701-00000E000000}" name="14" dataDxfId="2053"/>
    <tableColumn id="15" xr3:uid="{00000000-0010-0000-4701-00000F000000}" name="15" dataDxfId="2052"/>
    <tableColumn id="16" xr3:uid="{00000000-0010-0000-4701-000010000000}" name="16" dataDxfId="2051"/>
    <tableColumn id="17" xr3:uid="{00000000-0010-0000-4701-000011000000}" name="17" dataDxfId="2050"/>
    <tableColumn id="18" xr3:uid="{00000000-0010-0000-4701-000012000000}" name="18" dataDxfId="2049"/>
    <tableColumn id="19" xr3:uid="{00000000-0010-0000-4701-000013000000}" name="19" dataDxfId="2048"/>
    <tableColumn id="20" xr3:uid="{00000000-0010-0000-4701-000014000000}" name="20" dataDxfId="2047"/>
    <tableColumn id="21" xr3:uid="{00000000-0010-0000-4701-000015000000}" name="21" dataDxfId="2046"/>
    <tableColumn id="22" xr3:uid="{00000000-0010-0000-4701-000016000000}" name="22" dataDxfId="2045"/>
    <tableColumn id="23" xr3:uid="{00000000-0010-0000-4701-000017000000}" name="23" dataDxfId="2044"/>
    <tableColumn id="24" xr3:uid="{00000000-0010-0000-4701-000018000000}" name="24" dataDxfId="2043"/>
    <tableColumn id="25" xr3:uid="{00000000-0010-0000-4701-000019000000}" name="25" dataDxfId="2042"/>
    <tableColumn id="26" xr3:uid="{00000000-0010-0000-4701-00001A000000}" name="26" dataDxfId="2041"/>
    <tableColumn id="27" xr3:uid="{00000000-0010-0000-4701-00001B000000}" name="27" dataDxfId="2040"/>
    <tableColumn id="28" xr3:uid="{00000000-0010-0000-4701-00001C000000}" name="28" dataDxfId="2039"/>
    <tableColumn id="29" xr3:uid="{00000000-0010-0000-4701-00001D000000}" name="29" dataDxfId="2038"/>
    <tableColumn id="30" xr3:uid="{00000000-0010-0000-4701-00001E000000}" name="30" dataDxfId="2037"/>
    <tableColumn id="31" xr3:uid="{00000000-0010-0000-4701-00001F000000}" name="31" dataDxfId="203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67" dataDxfId="2068" headerRowBorderDxfId="8555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99"/>
    <tableColumn id="2" xr3:uid="{00000000-0010-0000-4801-000002000000}" name="2" dataDxfId="2098"/>
    <tableColumn id="3" xr3:uid="{00000000-0010-0000-4801-000003000000}" name="3" dataDxfId="2097"/>
    <tableColumn id="4" xr3:uid="{00000000-0010-0000-4801-000004000000}" name="4" dataDxfId="2096"/>
    <tableColumn id="5" xr3:uid="{00000000-0010-0000-4801-000005000000}" name="5" dataDxfId="2095"/>
    <tableColumn id="6" xr3:uid="{00000000-0010-0000-4801-000006000000}" name="6" dataDxfId="2094"/>
    <tableColumn id="7" xr3:uid="{00000000-0010-0000-4801-000007000000}" name="7" dataDxfId="2093"/>
    <tableColumn id="8" xr3:uid="{00000000-0010-0000-4801-000008000000}" name="8" dataDxfId="2092"/>
    <tableColumn id="9" xr3:uid="{00000000-0010-0000-4801-000009000000}" name="9" dataDxfId="2091"/>
    <tableColumn id="10" xr3:uid="{00000000-0010-0000-4801-00000A000000}" name="10" dataDxfId="2090"/>
    <tableColumn id="11" xr3:uid="{00000000-0010-0000-4801-00000B000000}" name="11" dataDxfId="2089"/>
    <tableColumn id="12" xr3:uid="{00000000-0010-0000-4801-00000C000000}" name="12" dataDxfId="2088"/>
    <tableColumn id="13" xr3:uid="{00000000-0010-0000-4801-00000D000000}" name="13" dataDxfId="2087"/>
    <tableColumn id="14" xr3:uid="{00000000-0010-0000-4801-00000E000000}" name="14" dataDxfId="2086"/>
    <tableColumn id="15" xr3:uid="{00000000-0010-0000-4801-00000F000000}" name="15" dataDxfId="2085"/>
    <tableColumn id="16" xr3:uid="{00000000-0010-0000-4801-000010000000}" name="16" dataDxfId="2084"/>
    <tableColumn id="17" xr3:uid="{00000000-0010-0000-4801-000011000000}" name="17" dataDxfId="2083"/>
    <tableColumn id="18" xr3:uid="{00000000-0010-0000-4801-000012000000}" name="18" dataDxfId="2082"/>
    <tableColumn id="19" xr3:uid="{00000000-0010-0000-4801-000013000000}" name="19" dataDxfId="2081"/>
    <tableColumn id="20" xr3:uid="{00000000-0010-0000-4801-000014000000}" name="20" dataDxfId="2080"/>
    <tableColumn id="21" xr3:uid="{00000000-0010-0000-4801-000015000000}" name="21" dataDxfId="2079"/>
    <tableColumn id="22" xr3:uid="{00000000-0010-0000-4801-000016000000}" name="22" dataDxfId="2078"/>
    <tableColumn id="23" xr3:uid="{00000000-0010-0000-4801-000017000000}" name="23" dataDxfId="2077"/>
    <tableColumn id="24" xr3:uid="{00000000-0010-0000-4801-000018000000}" name="24" dataDxfId="2076"/>
    <tableColumn id="25" xr3:uid="{00000000-0010-0000-4801-000019000000}" name="25" dataDxfId="2075"/>
    <tableColumn id="26" xr3:uid="{00000000-0010-0000-4801-00001A000000}" name="26" dataDxfId="2074"/>
    <tableColumn id="27" xr3:uid="{00000000-0010-0000-4801-00001B000000}" name="27" dataDxfId="2073"/>
    <tableColumn id="28" xr3:uid="{00000000-0010-0000-4801-00001C000000}" name="28" dataDxfId="2072"/>
    <tableColumn id="29" xr3:uid="{00000000-0010-0000-4801-00001D000000}" name="29" dataDxfId="2071"/>
    <tableColumn id="30" xr3:uid="{00000000-0010-0000-4801-00001E000000}" name="30" dataDxfId="2070"/>
    <tableColumn id="31" xr3:uid="{00000000-0010-0000-4801-00001F000000}" name="31" dataDxfId="2069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 headerRowDxfId="9138" dataDxfId="9137">
  <tableColumns count="2">
    <tableColumn id="1" xr3:uid="{00000000-0010-0000-2200-000001000000}" name="Kolumna1" dataDxfId="9136"/>
    <tableColumn id="2" xr3:uid="{00000000-0010-0000-2200-000002000000}" name="Kolumna2" dataDxfId="9135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100" dataDxfId="2101" headerRowBorderDxfId="8554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32"/>
    <tableColumn id="2" xr3:uid="{00000000-0010-0000-4901-000002000000}" name="2" dataDxfId="2131"/>
    <tableColumn id="3" xr3:uid="{00000000-0010-0000-4901-000003000000}" name="3" dataDxfId="2130"/>
    <tableColumn id="4" xr3:uid="{00000000-0010-0000-4901-000004000000}" name="4" dataDxfId="2129"/>
    <tableColumn id="5" xr3:uid="{00000000-0010-0000-4901-000005000000}" name="5" dataDxfId="2128"/>
    <tableColumn id="6" xr3:uid="{00000000-0010-0000-4901-000006000000}" name="6" dataDxfId="2127"/>
    <tableColumn id="7" xr3:uid="{00000000-0010-0000-4901-000007000000}" name="7" dataDxfId="2126"/>
    <tableColumn id="8" xr3:uid="{00000000-0010-0000-4901-000008000000}" name="8" dataDxfId="2125"/>
    <tableColumn id="9" xr3:uid="{00000000-0010-0000-4901-000009000000}" name="9" dataDxfId="2124"/>
    <tableColumn id="10" xr3:uid="{00000000-0010-0000-4901-00000A000000}" name="10" dataDxfId="2123"/>
    <tableColumn id="11" xr3:uid="{00000000-0010-0000-4901-00000B000000}" name="11" dataDxfId="2122"/>
    <tableColumn id="12" xr3:uid="{00000000-0010-0000-4901-00000C000000}" name="12" dataDxfId="2121"/>
    <tableColumn id="13" xr3:uid="{00000000-0010-0000-4901-00000D000000}" name="13" dataDxfId="2120"/>
    <tableColumn id="14" xr3:uid="{00000000-0010-0000-4901-00000E000000}" name="14" dataDxfId="2119"/>
    <tableColumn id="15" xr3:uid="{00000000-0010-0000-4901-00000F000000}" name="15" dataDxfId="2118"/>
    <tableColumn id="16" xr3:uid="{00000000-0010-0000-4901-000010000000}" name="16" dataDxfId="2117"/>
    <tableColumn id="17" xr3:uid="{00000000-0010-0000-4901-000011000000}" name="17" dataDxfId="2116"/>
    <tableColumn id="18" xr3:uid="{00000000-0010-0000-4901-000012000000}" name="18" dataDxfId="2115"/>
    <tableColumn id="19" xr3:uid="{00000000-0010-0000-4901-000013000000}" name="19" dataDxfId="2114"/>
    <tableColumn id="20" xr3:uid="{00000000-0010-0000-4901-000014000000}" name="20" dataDxfId="2113"/>
    <tableColumn id="21" xr3:uid="{00000000-0010-0000-4901-000015000000}" name="21" dataDxfId="2112"/>
    <tableColumn id="22" xr3:uid="{00000000-0010-0000-4901-000016000000}" name="22" dataDxfId="2111"/>
    <tableColumn id="23" xr3:uid="{00000000-0010-0000-4901-000017000000}" name="23" dataDxfId="2110"/>
    <tableColumn id="24" xr3:uid="{00000000-0010-0000-4901-000018000000}" name="24" dataDxfId="2109"/>
    <tableColumn id="25" xr3:uid="{00000000-0010-0000-4901-000019000000}" name="25" dataDxfId="2108"/>
    <tableColumn id="26" xr3:uid="{00000000-0010-0000-4901-00001A000000}" name="26" dataDxfId="2107"/>
    <tableColumn id="27" xr3:uid="{00000000-0010-0000-4901-00001B000000}" name="27" dataDxfId="2106"/>
    <tableColumn id="28" xr3:uid="{00000000-0010-0000-4901-00001C000000}" name="28" dataDxfId="2105"/>
    <tableColumn id="29" xr3:uid="{00000000-0010-0000-4901-00001D000000}" name="29" dataDxfId="2104"/>
    <tableColumn id="30" xr3:uid="{00000000-0010-0000-4901-00001E000000}" name="30" dataDxfId="2103"/>
    <tableColumn id="31" xr3:uid="{00000000-0010-0000-4901-00001F000000}" name="31" dataDxfId="2102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33" dataDxfId="2134" headerRowBorderDxfId="8553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65"/>
    <tableColumn id="2" xr3:uid="{00000000-0010-0000-4A01-000002000000}" name="2" dataDxfId="2164"/>
    <tableColumn id="3" xr3:uid="{00000000-0010-0000-4A01-000003000000}" name="3" dataDxfId="2163"/>
    <tableColumn id="4" xr3:uid="{00000000-0010-0000-4A01-000004000000}" name="4" dataDxfId="2162"/>
    <tableColumn id="5" xr3:uid="{00000000-0010-0000-4A01-000005000000}" name="5" dataDxfId="2161"/>
    <tableColumn id="6" xr3:uid="{00000000-0010-0000-4A01-000006000000}" name="6" dataDxfId="2160"/>
    <tableColumn id="7" xr3:uid="{00000000-0010-0000-4A01-000007000000}" name="7" dataDxfId="2159"/>
    <tableColumn id="8" xr3:uid="{00000000-0010-0000-4A01-000008000000}" name="8" dataDxfId="2158"/>
    <tableColumn id="9" xr3:uid="{00000000-0010-0000-4A01-000009000000}" name="9" dataDxfId="2157"/>
    <tableColumn id="10" xr3:uid="{00000000-0010-0000-4A01-00000A000000}" name="10" dataDxfId="2156"/>
    <tableColumn id="11" xr3:uid="{00000000-0010-0000-4A01-00000B000000}" name="11" dataDxfId="2155"/>
    <tableColumn id="12" xr3:uid="{00000000-0010-0000-4A01-00000C000000}" name="12" dataDxfId="2154"/>
    <tableColumn id="13" xr3:uid="{00000000-0010-0000-4A01-00000D000000}" name="13" dataDxfId="2153"/>
    <tableColumn id="14" xr3:uid="{00000000-0010-0000-4A01-00000E000000}" name="14" dataDxfId="2152"/>
    <tableColumn id="15" xr3:uid="{00000000-0010-0000-4A01-00000F000000}" name="15" dataDxfId="2151"/>
    <tableColumn id="16" xr3:uid="{00000000-0010-0000-4A01-000010000000}" name="16" dataDxfId="2150"/>
    <tableColumn id="17" xr3:uid="{00000000-0010-0000-4A01-000011000000}" name="17" dataDxfId="2149"/>
    <tableColumn id="18" xr3:uid="{00000000-0010-0000-4A01-000012000000}" name="18" dataDxfId="2148"/>
    <tableColumn id="19" xr3:uid="{00000000-0010-0000-4A01-000013000000}" name="19" dataDxfId="2147"/>
    <tableColumn id="20" xr3:uid="{00000000-0010-0000-4A01-000014000000}" name="20" dataDxfId="2146"/>
    <tableColumn id="21" xr3:uid="{00000000-0010-0000-4A01-000015000000}" name="21" dataDxfId="2145"/>
    <tableColumn id="22" xr3:uid="{00000000-0010-0000-4A01-000016000000}" name="22" dataDxfId="2144"/>
    <tableColumn id="23" xr3:uid="{00000000-0010-0000-4A01-000017000000}" name="23" dataDxfId="2143"/>
    <tableColumn id="24" xr3:uid="{00000000-0010-0000-4A01-000018000000}" name="24" dataDxfId="2142"/>
    <tableColumn id="25" xr3:uid="{00000000-0010-0000-4A01-000019000000}" name="25" dataDxfId="2141"/>
    <tableColumn id="26" xr3:uid="{00000000-0010-0000-4A01-00001A000000}" name="26" dataDxfId="2140"/>
    <tableColumn id="27" xr3:uid="{00000000-0010-0000-4A01-00001B000000}" name="27" dataDxfId="2139"/>
    <tableColumn id="28" xr3:uid="{00000000-0010-0000-4A01-00001C000000}" name="28" dataDxfId="2138"/>
    <tableColumn id="29" xr3:uid="{00000000-0010-0000-4A01-00001D000000}" name="29" dataDxfId="2137"/>
    <tableColumn id="30" xr3:uid="{00000000-0010-0000-4A01-00001E000000}" name="30" dataDxfId="2136"/>
    <tableColumn id="31" xr3:uid="{00000000-0010-0000-4A01-00001F000000}" name="31" dataDxfId="2135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66" dataDxfId="2167" headerRowBorderDxfId="8552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98"/>
    <tableColumn id="2" xr3:uid="{00000000-0010-0000-4B01-000002000000}" name="2" dataDxfId="2197"/>
    <tableColumn id="3" xr3:uid="{00000000-0010-0000-4B01-000003000000}" name="3" dataDxfId="2196"/>
    <tableColumn id="4" xr3:uid="{00000000-0010-0000-4B01-000004000000}" name="4" dataDxfId="2195"/>
    <tableColumn id="5" xr3:uid="{00000000-0010-0000-4B01-000005000000}" name="5" dataDxfId="2194"/>
    <tableColumn id="6" xr3:uid="{00000000-0010-0000-4B01-000006000000}" name="6" dataDxfId="2193"/>
    <tableColumn id="7" xr3:uid="{00000000-0010-0000-4B01-000007000000}" name="7" dataDxfId="2192"/>
    <tableColumn id="8" xr3:uid="{00000000-0010-0000-4B01-000008000000}" name="8" dataDxfId="2191"/>
    <tableColumn id="9" xr3:uid="{00000000-0010-0000-4B01-000009000000}" name="9" dataDxfId="2190"/>
    <tableColumn id="10" xr3:uid="{00000000-0010-0000-4B01-00000A000000}" name="10" dataDxfId="2189"/>
    <tableColumn id="11" xr3:uid="{00000000-0010-0000-4B01-00000B000000}" name="11" dataDxfId="2188"/>
    <tableColumn id="12" xr3:uid="{00000000-0010-0000-4B01-00000C000000}" name="12" dataDxfId="2187"/>
    <tableColumn id="13" xr3:uid="{00000000-0010-0000-4B01-00000D000000}" name="13" dataDxfId="2186"/>
    <tableColumn id="14" xr3:uid="{00000000-0010-0000-4B01-00000E000000}" name="14" dataDxfId="2185"/>
    <tableColumn id="15" xr3:uid="{00000000-0010-0000-4B01-00000F000000}" name="15" dataDxfId="2184"/>
    <tableColumn id="16" xr3:uid="{00000000-0010-0000-4B01-000010000000}" name="16" dataDxfId="2183"/>
    <tableColumn id="17" xr3:uid="{00000000-0010-0000-4B01-000011000000}" name="17" dataDxfId="2182"/>
    <tableColumn id="18" xr3:uid="{00000000-0010-0000-4B01-000012000000}" name="18" dataDxfId="2181"/>
    <tableColumn id="19" xr3:uid="{00000000-0010-0000-4B01-000013000000}" name="19" dataDxfId="2180"/>
    <tableColumn id="20" xr3:uid="{00000000-0010-0000-4B01-000014000000}" name="20" dataDxfId="2179"/>
    <tableColumn id="21" xr3:uid="{00000000-0010-0000-4B01-000015000000}" name="21" dataDxfId="2178"/>
    <tableColumn id="22" xr3:uid="{00000000-0010-0000-4B01-000016000000}" name="22" dataDxfId="2177"/>
    <tableColumn id="23" xr3:uid="{00000000-0010-0000-4B01-000017000000}" name="23" dataDxfId="2176"/>
    <tableColumn id="24" xr3:uid="{00000000-0010-0000-4B01-000018000000}" name="24" dataDxfId="2175"/>
    <tableColumn id="25" xr3:uid="{00000000-0010-0000-4B01-000019000000}" name="25" dataDxfId="2174"/>
    <tableColumn id="26" xr3:uid="{00000000-0010-0000-4B01-00001A000000}" name="26" dataDxfId="2173"/>
    <tableColumn id="27" xr3:uid="{00000000-0010-0000-4B01-00001B000000}" name="27" dataDxfId="2172"/>
    <tableColumn id="28" xr3:uid="{00000000-0010-0000-4B01-00001C000000}" name="28" dataDxfId="2171"/>
    <tableColumn id="29" xr3:uid="{00000000-0010-0000-4B01-00001D000000}" name="29" dataDxfId="2170"/>
    <tableColumn id="30" xr3:uid="{00000000-0010-0000-4B01-00001E000000}" name="30" dataDxfId="2169"/>
    <tableColumn id="31" xr3:uid="{00000000-0010-0000-4B01-00001F000000}" name="31" dataDxfId="2168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99" dataDxfId="2200" headerRowBorderDxfId="8551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31"/>
    <tableColumn id="2" xr3:uid="{00000000-0010-0000-4C01-000002000000}" name="2" dataDxfId="2230"/>
    <tableColumn id="3" xr3:uid="{00000000-0010-0000-4C01-000003000000}" name="3" dataDxfId="2229"/>
    <tableColumn id="4" xr3:uid="{00000000-0010-0000-4C01-000004000000}" name="4" dataDxfId="2228"/>
    <tableColumn id="5" xr3:uid="{00000000-0010-0000-4C01-000005000000}" name="5" dataDxfId="2227"/>
    <tableColumn id="6" xr3:uid="{00000000-0010-0000-4C01-000006000000}" name="6" dataDxfId="2226"/>
    <tableColumn id="7" xr3:uid="{00000000-0010-0000-4C01-000007000000}" name="7" dataDxfId="2225"/>
    <tableColumn id="8" xr3:uid="{00000000-0010-0000-4C01-000008000000}" name="8" dataDxfId="2224"/>
    <tableColumn id="9" xr3:uid="{00000000-0010-0000-4C01-000009000000}" name="9" dataDxfId="2223"/>
    <tableColumn id="10" xr3:uid="{00000000-0010-0000-4C01-00000A000000}" name="10" dataDxfId="2222"/>
    <tableColumn id="11" xr3:uid="{00000000-0010-0000-4C01-00000B000000}" name="11" dataDxfId="2221"/>
    <tableColumn id="12" xr3:uid="{00000000-0010-0000-4C01-00000C000000}" name="12" dataDxfId="2220"/>
    <tableColumn id="13" xr3:uid="{00000000-0010-0000-4C01-00000D000000}" name="13" dataDxfId="2219"/>
    <tableColumn id="14" xr3:uid="{00000000-0010-0000-4C01-00000E000000}" name="14" dataDxfId="2218"/>
    <tableColumn id="15" xr3:uid="{00000000-0010-0000-4C01-00000F000000}" name="15" dataDxfId="2217"/>
    <tableColumn id="16" xr3:uid="{00000000-0010-0000-4C01-000010000000}" name="16" dataDxfId="2216"/>
    <tableColumn id="17" xr3:uid="{00000000-0010-0000-4C01-000011000000}" name="17" dataDxfId="2215"/>
    <tableColumn id="18" xr3:uid="{00000000-0010-0000-4C01-000012000000}" name="18" dataDxfId="2214"/>
    <tableColumn id="19" xr3:uid="{00000000-0010-0000-4C01-000013000000}" name="19" dataDxfId="2213"/>
    <tableColumn id="20" xr3:uid="{00000000-0010-0000-4C01-000014000000}" name="20" dataDxfId="2212"/>
    <tableColumn id="21" xr3:uid="{00000000-0010-0000-4C01-000015000000}" name="21" dataDxfId="2211"/>
    <tableColumn id="22" xr3:uid="{00000000-0010-0000-4C01-000016000000}" name="22" dataDxfId="2210"/>
    <tableColumn id="23" xr3:uid="{00000000-0010-0000-4C01-000017000000}" name="23" dataDxfId="2209"/>
    <tableColumn id="24" xr3:uid="{00000000-0010-0000-4C01-000018000000}" name="24" dataDxfId="2208"/>
    <tableColumn id="25" xr3:uid="{00000000-0010-0000-4C01-000019000000}" name="25" dataDxfId="2207"/>
    <tableColumn id="26" xr3:uid="{00000000-0010-0000-4C01-00001A000000}" name="26" dataDxfId="2206"/>
    <tableColumn id="27" xr3:uid="{00000000-0010-0000-4C01-00001B000000}" name="27" dataDxfId="2205"/>
    <tableColumn id="28" xr3:uid="{00000000-0010-0000-4C01-00001C000000}" name="28" dataDxfId="2204"/>
    <tableColumn id="29" xr3:uid="{00000000-0010-0000-4C01-00001D000000}" name="29" dataDxfId="2203"/>
    <tableColumn id="30" xr3:uid="{00000000-0010-0000-4C01-00001E000000}" name="30" dataDxfId="2202"/>
    <tableColumn id="31" xr3:uid="{00000000-0010-0000-4C01-00001F000000}" name="31" dataDxfId="2201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32" dataDxfId="2233" headerRowBorderDxfId="8550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64"/>
    <tableColumn id="2" xr3:uid="{00000000-0010-0000-4D01-000002000000}" name="2" dataDxfId="2263"/>
    <tableColumn id="3" xr3:uid="{00000000-0010-0000-4D01-000003000000}" name="3" dataDxfId="2262"/>
    <tableColumn id="4" xr3:uid="{00000000-0010-0000-4D01-000004000000}" name="4" dataDxfId="2261"/>
    <tableColumn id="5" xr3:uid="{00000000-0010-0000-4D01-000005000000}" name="5" dataDxfId="2260"/>
    <tableColumn id="6" xr3:uid="{00000000-0010-0000-4D01-000006000000}" name="6" dataDxfId="2259"/>
    <tableColumn id="7" xr3:uid="{00000000-0010-0000-4D01-000007000000}" name="7" dataDxfId="2258"/>
    <tableColumn id="8" xr3:uid="{00000000-0010-0000-4D01-000008000000}" name="8" dataDxfId="2257"/>
    <tableColumn id="9" xr3:uid="{00000000-0010-0000-4D01-000009000000}" name="9" dataDxfId="2256"/>
    <tableColumn id="10" xr3:uid="{00000000-0010-0000-4D01-00000A000000}" name="10" dataDxfId="2255"/>
    <tableColumn id="11" xr3:uid="{00000000-0010-0000-4D01-00000B000000}" name="11" dataDxfId="2254"/>
    <tableColumn id="12" xr3:uid="{00000000-0010-0000-4D01-00000C000000}" name="12" dataDxfId="2253"/>
    <tableColumn id="13" xr3:uid="{00000000-0010-0000-4D01-00000D000000}" name="13" dataDxfId="2252"/>
    <tableColumn id="14" xr3:uid="{00000000-0010-0000-4D01-00000E000000}" name="14" dataDxfId="2251"/>
    <tableColumn id="15" xr3:uid="{00000000-0010-0000-4D01-00000F000000}" name="15" dataDxfId="2250"/>
    <tableColumn id="16" xr3:uid="{00000000-0010-0000-4D01-000010000000}" name="16" dataDxfId="2249"/>
    <tableColumn id="17" xr3:uid="{00000000-0010-0000-4D01-000011000000}" name="17" dataDxfId="2248"/>
    <tableColumn id="18" xr3:uid="{00000000-0010-0000-4D01-000012000000}" name="18" dataDxfId="2247"/>
    <tableColumn id="19" xr3:uid="{00000000-0010-0000-4D01-000013000000}" name="19" dataDxfId="2246"/>
    <tableColumn id="20" xr3:uid="{00000000-0010-0000-4D01-000014000000}" name="20" dataDxfId="2245"/>
    <tableColumn id="21" xr3:uid="{00000000-0010-0000-4D01-000015000000}" name="21" dataDxfId="2244"/>
    <tableColumn id="22" xr3:uid="{00000000-0010-0000-4D01-000016000000}" name="22" dataDxfId="2243"/>
    <tableColumn id="23" xr3:uid="{00000000-0010-0000-4D01-000017000000}" name="23" dataDxfId="2242"/>
    <tableColumn id="24" xr3:uid="{00000000-0010-0000-4D01-000018000000}" name="24" dataDxfId="2241"/>
    <tableColumn id="25" xr3:uid="{00000000-0010-0000-4D01-000019000000}" name="25" dataDxfId="2240"/>
    <tableColumn id="26" xr3:uid="{00000000-0010-0000-4D01-00001A000000}" name="26" dataDxfId="2239"/>
    <tableColumn id="27" xr3:uid="{00000000-0010-0000-4D01-00001B000000}" name="27" dataDxfId="2238"/>
    <tableColumn id="28" xr3:uid="{00000000-0010-0000-4D01-00001C000000}" name="28" dataDxfId="2237"/>
    <tableColumn id="29" xr3:uid="{00000000-0010-0000-4D01-00001D000000}" name="29" dataDxfId="2236"/>
    <tableColumn id="30" xr3:uid="{00000000-0010-0000-4D01-00001E000000}" name="30" dataDxfId="2235"/>
    <tableColumn id="31" xr3:uid="{00000000-0010-0000-4D01-00001F000000}" name="31" dataDxfId="2234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65" dataDxfId="2266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97"/>
    <tableColumn id="2" xr3:uid="{00000000-0010-0000-4E01-000002000000}" name="2" dataDxfId="2296"/>
    <tableColumn id="3" xr3:uid="{00000000-0010-0000-4E01-000003000000}" name="3" dataDxfId="2295"/>
    <tableColumn id="4" xr3:uid="{00000000-0010-0000-4E01-000004000000}" name="4" dataDxfId="2294"/>
    <tableColumn id="5" xr3:uid="{00000000-0010-0000-4E01-000005000000}" name="5" dataDxfId="2293"/>
    <tableColumn id="6" xr3:uid="{00000000-0010-0000-4E01-000006000000}" name="6" dataDxfId="2292"/>
    <tableColumn id="7" xr3:uid="{00000000-0010-0000-4E01-000007000000}" name="7" dataDxfId="2291"/>
    <tableColumn id="8" xr3:uid="{00000000-0010-0000-4E01-000008000000}" name="8" dataDxfId="2290"/>
    <tableColumn id="9" xr3:uid="{00000000-0010-0000-4E01-000009000000}" name="9" dataDxfId="2289"/>
    <tableColumn id="10" xr3:uid="{00000000-0010-0000-4E01-00000A000000}" name="10" dataDxfId="2288"/>
    <tableColumn id="11" xr3:uid="{00000000-0010-0000-4E01-00000B000000}" name="11" dataDxfId="2287"/>
    <tableColumn id="12" xr3:uid="{00000000-0010-0000-4E01-00000C000000}" name="12" dataDxfId="2286"/>
    <tableColumn id="13" xr3:uid="{00000000-0010-0000-4E01-00000D000000}" name="13" dataDxfId="2285"/>
    <tableColumn id="14" xr3:uid="{00000000-0010-0000-4E01-00000E000000}" name="14" dataDxfId="2284"/>
    <tableColumn id="15" xr3:uid="{00000000-0010-0000-4E01-00000F000000}" name="15" dataDxfId="2283"/>
    <tableColumn id="16" xr3:uid="{00000000-0010-0000-4E01-000010000000}" name="16" dataDxfId="2282"/>
    <tableColumn id="17" xr3:uid="{00000000-0010-0000-4E01-000011000000}" name="17" dataDxfId="2281"/>
    <tableColumn id="18" xr3:uid="{00000000-0010-0000-4E01-000012000000}" name="18" dataDxfId="2280"/>
    <tableColumn id="19" xr3:uid="{00000000-0010-0000-4E01-000013000000}" name="19" dataDxfId="2279"/>
    <tableColumn id="20" xr3:uid="{00000000-0010-0000-4E01-000014000000}" name="20" dataDxfId="2278"/>
    <tableColumn id="21" xr3:uid="{00000000-0010-0000-4E01-000015000000}" name="21" dataDxfId="2277"/>
    <tableColumn id="22" xr3:uid="{00000000-0010-0000-4E01-000016000000}" name="22" dataDxfId="2276"/>
    <tableColumn id="23" xr3:uid="{00000000-0010-0000-4E01-000017000000}" name="23" dataDxfId="2275"/>
    <tableColumn id="24" xr3:uid="{00000000-0010-0000-4E01-000018000000}" name="24" dataDxfId="2274"/>
    <tableColumn id="25" xr3:uid="{00000000-0010-0000-4E01-000019000000}" name="25" dataDxfId="2273"/>
    <tableColumn id="26" xr3:uid="{00000000-0010-0000-4E01-00001A000000}" name="26" dataDxfId="2272"/>
    <tableColumn id="27" xr3:uid="{00000000-0010-0000-4E01-00001B000000}" name="27" dataDxfId="2271"/>
    <tableColumn id="28" xr3:uid="{00000000-0010-0000-4E01-00001C000000}" name="28" dataDxfId="2270"/>
    <tableColumn id="29" xr3:uid="{00000000-0010-0000-4E01-00001D000000}" name="29" dataDxfId="2269"/>
    <tableColumn id="30" xr3:uid="{00000000-0010-0000-4E01-00001E000000}" name="30" dataDxfId="2268"/>
    <tableColumn id="31" xr3:uid="{00000000-0010-0000-4E01-00001F000000}" name="31" dataDxfId="2267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98" dataDxfId="2299" headerRowBorderDxfId="8549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30"/>
    <tableColumn id="2" xr3:uid="{00000000-0010-0000-4F01-000002000000}" name="2" dataDxfId="2329"/>
    <tableColumn id="3" xr3:uid="{00000000-0010-0000-4F01-000003000000}" name="3" dataDxfId="2328"/>
    <tableColumn id="4" xr3:uid="{00000000-0010-0000-4F01-000004000000}" name="4" dataDxfId="2327"/>
    <tableColumn id="5" xr3:uid="{00000000-0010-0000-4F01-000005000000}" name="5" dataDxfId="2326"/>
    <tableColumn id="6" xr3:uid="{00000000-0010-0000-4F01-000006000000}" name="6" dataDxfId="2325"/>
    <tableColumn id="7" xr3:uid="{00000000-0010-0000-4F01-000007000000}" name="7" dataDxfId="2324"/>
    <tableColumn id="8" xr3:uid="{00000000-0010-0000-4F01-000008000000}" name="8" dataDxfId="2323"/>
    <tableColumn id="9" xr3:uid="{00000000-0010-0000-4F01-000009000000}" name="9" dataDxfId="2322"/>
    <tableColumn id="10" xr3:uid="{00000000-0010-0000-4F01-00000A000000}" name="10" dataDxfId="2321"/>
    <tableColumn id="11" xr3:uid="{00000000-0010-0000-4F01-00000B000000}" name="11" dataDxfId="2320"/>
    <tableColumn id="12" xr3:uid="{00000000-0010-0000-4F01-00000C000000}" name="12" dataDxfId="2319"/>
    <tableColumn id="13" xr3:uid="{00000000-0010-0000-4F01-00000D000000}" name="13" dataDxfId="2318"/>
    <tableColumn id="14" xr3:uid="{00000000-0010-0000-4F01-00000E000000}" name="14" dataDxfId="2317"/>
    <tableColumn id="15" xr3:uid="{00000000-0010-0000-4F01-00000F000000}" name="15" dataDxfId="2316"/>
    <tableColumn id="16" xr3:uid="{00000000-0010-0000-4F01-000010000000}" name="16" dataDxfId="2315"/>
    <tableColumn id="17" xr3:uid="{00000000-0010-0000-4F01-000011000000}" name="17" dataDxfId="2314"/>
    <tableColumn id="18" xr3:uid="{00000000-0010-0000-4F01-000012000000}" name="18" dataDxfId="2313"/>
    <tableColumn id="19" xr3:uid="{00000000-0010-0000-4F01-000013000000}" name="19" dataDxfId="2312"/>
    <tableColumn id="20" xr3:uid="{00000000-0010-0000-4F01-000014000000}" name="20" dataDxfId="2311"/>
    <tableColumn id="21" xr3:uid="{00000000-0010-0000-4F01-000015000000}" name="21" dataDxfId="2310"/>
    <tableColumn id="22" xr3:uid="{00000000-0010-0000-4F01-000016000000}" name="22" dataDxfId="2309"/>
    <tableColumn id="23" xr3:uid="{00000000-0010-0000-4F01-000017000000}" name="23" dataDxfId="2308"/>
    <tableColumn id="24" xr3:uid="{00000000-0010-0000-4F01-000018000000}" name="24" dataDxfId="2307"/>
    <tableColumn id="25" xr3:uid="{00000000-0010-0000-4F01-000019000000}" name="25" dataDxfId="2306"/>
    <tableColumn id="26" xr3:uid="{00000000-0010-0000-4F01-00001A000000}" name="26" dataDxfId="2305"/>
    <tableColumn id="27" xr3:uid="{00000000-0010-0000-4F01-00001B000000}" name="27" dataDxfId="2304"/>
    <tableColumn id="28" xr3:uid="{00000000-0010-0000-4F01-00001C000000}" name="28" dataDxfId="2303"/>
    <tableColumn id="29" xr3:uid="{00000000-0010-0000-4F01-00001D000000}" name="29" dataDxfId="2302"/>
    <tableColumn id="30" xr3:uid="{00000000-0010-0000-4F01-00001E000000}" name="30" dataDxfId="2301"/>
    <tableColumn id="31" xr3:uid="{00000000-0010-0000-4F01-00001F000000}" name="31" dataDxfId="2300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31" dataDxfId="2332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63"/>
    <tableColumn id="2" xr3:uid="{00000000-0010-0000-5001-000002000000}" name="2" dataDxfId="2362"/>
    <tableColumn id="3" xr3:uid="{00000000-0010-0000-5001-000003000000}" name="3" dataDxfId="2361"/>
    <tableColumn id="4" xr3:uid="{00000000-0010-0000-5001-000004000000}" name="4" dataDxfId="2360"/>
    <tableColumn id="5" xr3:uid="{00000000-0010-0000-5001-000005000000}" name="5" dataDxfId="2359"/>
    <tableColumn id="6" xr3:uid="{00000000-0010-0000-5001-000006000000}" name="6" dataDxfId="2358"/>
    <tableColumn id="7" xr3:uid="{00000000-0010-0000-5001-000007000000}" name="7" dataDxfId="2357"/>
    <tableColumn id="8" xr3:uid="{00000000-0010-0000-5001-000008000000}" name="8" dataDxfId="2356"/>
    <tableColumn id="9" xr3:uid="{00000000-0010-0000-5001-000009000000}" name="9" dataDxfId="2355"/>
    <tableColumn id="10" xr3:uid="{00000000-0010-0000-5001-00000A000000}" name="10" dataDxfId="2354"/>
    <tableColumn id="11" xr3:uid="{00000000-0010-0000-5001-00000B000000}" name="11" dataDxfId="2353"/>
    <tableColumn id="12" xr3:uid="{00000000-0010-0000-5001-00000C000000}" name="12" dataDxfId="2352"/>
    <tableColumn id="13" xr3:uid="{00000000-0010-0000-5001-00000D000000}" name="13" dataDxfId="2351"/>
    <tableColumn id="14" xr3:uid="{00000000-0010-0000-5001-00000E000000}" name="14" dataDxfId="2350"/>
    <tableColumn id="15" xr3:uid="{00000000-0010-0000-5001-00000F000000}" name="15" dataDxfId="2349"/>
    <tableColumn id="16" xr3:uid="{00000000-0010-0000-5001-000010000000}" name="16" dataDxfId="2348"/>
    <tableColumn id="17" xr3:uid="{00000000-0010-0000-5001-000011000000}" name="17" dataDxfId="2347"/>
    <tableColumn id="18" xr3:uid="{00000000-0010-0000-5001-000012000000}" name="18" dataDxfId="2346"/>
    <tableColumn id="19" xr3:uid="{00000000-0010-0000-5001-000013000000}" name="19" dataDxfId="2345"/>
    <tableColumn id="20" xr3:uid="{00000000-0010-0000-5001-000014000000}" name="20" dataDxfId="2344"/>
    <tableColumn id="21" xr3:uid="{00000000-0010-0000-5001-000015000000}" name="21" dataDxfId="2343"/>
    <tableColumn id="22" xr3:uid="{00000000-0010-0000-5001-000016000000}" name="22" dataDxfId="2342"/>
    <tableColumn id="23" xr3:uid="{00000000-0010-0000-5001-000017000000}" name="23" dataDxfId="2341"/>
    <tableColumn id="24" xr3:uid="{00000000-0010-0000-5001-000018000000}" name="24" dataDxfId="2340"/>
    <tableColumn id="25" xr3:uid="{00000000-0010-0000-5001-000019000000}" name="25" dataDxfId="2339"/>
    <tableColumn id="26" xr3:uid="{00000000-0010-0000-5001-00001A000000}" name="26" dataDxfId="2338"/>
    <tableColumn id="27" xr3:uid="{00000000-0010-0000-5001-00001B000000}" name="27" dataDxfId="2337"/>
    <tableColumn id="28" xr3:uid="{00000000-0010-0000-5001-00001C000000}" name="28" dataDxfId="2336"/>
    <tableColumn id="29" xr3:uid="{00000000-0010-0000-5001-00001D000000}" name="29" dataDxfId="2335"/>
    <tableColumn id="30" xr3:uid="{00000000-0010-0000-5001-00001E000000}" name="30" dataDxfId="2334"/>
    <tableColumn id="31" xr3:uid="{00000000-0010-0000-5001-00001F000000}" name="31" dataDxfId="2333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64" dataDxfId="2365" headerRowBorderDxfId="8548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96"/>
    <tableColumn id="2" xr3:uid="{00000000-0010-0000-5101-000002000000}" name="2" dataDxfId="2395"/>
    <tableColumn id="3" xr3:uid="{00000000-0010-0000-5101-000003000000}" name="3" dataDxfId="2394"/>
    <tableColumn id="4" xr3:uid="{00000000-0010-0000-5101-000004000000}" name="4" dataDxfId="2393"/>
    <tableColumn id="5" xr3:uid="{00000000-0010-0000-5101-000005000000}" name="5" dataDxfId="2392"/>
    <tableColumn id="6" xr3:uid="{00000000-0010-0000-5101-000006000000}" name="6" dataDxfId="2391"/>
    <tableColumn id="7" xr3:uid="{00000000-0010-0000-5101-000007000000}" name="7" dataDxfId="2390"/>
    <tableColumn id="8" xr3:uid="{00000000-0010-0000-5101-000008000000}" name="8" dataDxfId="2389"/>
    <tableColumn id="9" xr3:uid="{00000000-0010-0000-5101-000009000000}" name="9" dataDxfId="2388"/>
    <tableColumn id="10" xr3:uid="{00000000-0010-0000-5101-00000A000000}" name="10" dataDxfId="2387"/>
    <tableColumn id="11" xr3:uid="{00000000-0010-0000-5101-00000B000000}" name="11" dataDxfId="2386"/>
    <tableColumn id="12" xr3:uid="{00000000-0010-0000-5101-00000C000000}" name="12" dataDxfId="2385"/>
    <tableColumn id="13" xr3:uid="{00000000-0010-0000-5101-00000D000000}" name="13" dataDxfId="2384"/>
    <tableColumn id="14" xr3:uid="{00000000-0010-0000-5101-00000E000000}" name="14" dataDxfId="2383"/>
    <tableColumn id="15" xr3:uid="{00000000-0010-0000-5101-00000F000000}" name="15" dataDxfId="2382"/>
    <tableColumn id="16" xr3:uid="{00000000-0010-0000-5101-000010000000}" name="16" dataDxfId="2381"/>
    <tableColumn id="17" xr3:uid="{00000000-0010-0000-5101-000011000000}" name="17" dataDxfId="2380"/>
    <tableColumn id="18" xr3:uid="{00000000-0010-0000-5101-000012000000}" name="18" dataDxfId="2379"/>
    <tableColumn id="19" xr3:uid="{00000000-0010-0000-5101-000013000000}" name="19" dataDxfId="2378"/>
    <tableColumn id="20" xr3:uid="{00000000-0010-0000-5101-000014000000}" name="20" dataDxfId="2377"/>
    <tableColumn id="21" xr3:uid="{00000000-0010-0000-5101-000015000000}" name="21" dataDxfId="2376"/>
    <tableColumn id="22" xr3:uid="{00000000-0010-0000-5101-000016000000}" name="22" dataDxfId="2375"/>
    <tableColumn id="23" xr3:uid="{00000000-0010-0000-5101-000017000000}" name="23" dataDxfId="2374"/>
    <tableColumn id="24" xr3:uid="{00000000-0010-0000-5101-000018000000}" name="24" dataDxfId="2373"/>
    <tableColumn id="25" xr3:uid="{00000000-0010-0000-5101-000019000000}" name="25" dataDxfId="2372"/>
    <tableColumn id="26" xr3:uid="{00000000-0010-0000-5101-00001A000000}" name="26" dataDxfId="2371"/>
    <tableColumn id="27" xr3:uid="{00000000-0010-0000-5101-00001B000000}" name="27" dataDxfId="2370"/>
    <tableColumn id="28" xr3:uid="{00000000-0010-0000-5101-00001C000000}" name="28" dataDxfId="2369"/>
    <tableColumn id="29" xr3:uid="{00000000-0010-0000-5101-00001D000000}" name="29" dataDxfId="2368"/>
    <tableColumn id="30" xr3:uid="{00000000-0010-0000-5101-00001E000000}" name="30" dataDxfId="2367"/>
    <tableColumn id="31" xr3:uid="{00000000-0010-0000-5101-00001F000000}" name="31" dataDxfId="2366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402">
      <calculatedColumnFormula>'Wzorzec kategorii'!B180</calculatedColumnFormula>
    </tableColumn>
    <tableColumn id="2" xr3:uid="{00000000-0010-0000-5201-000002000000}" name="Kolumna2" dataDxfId="2401" dataCellStyle="Walutowy"/>
    <tableColumn id="3" xr3:uid="{00000000-0010-0000-5201-000003000000}" name="Kolumna3" dataDxfId="2400" dataCellStyle="Walutowy">
      <calculatedColumnFormula>SUM(Tabela19234559315[#This Row])</calculatedColumnFormula>
    </tableColumn>
    <tableColumn id="4" xr3:uid="{00000000-0010-0000-5201-000004000000}" name="Kolumna4" dataDxfId="2399" dataCellStyle="Walutowy">
      <calculatedColumnFormula>C224-D224</calculatedColumnFormula>
    </tableColumn>
    <tableColumn id="5" xr3:uid="{00000000-0010-0000-5201-000005000000}" name="Kolumna5" dataDxfId="2398" dataCellStyle="Procentowy">
      <calculatedColumnFormula>IFERROR(D224/C224,"")</calculatedColumnFormula>
    </tableColumn>
    <tableColumn id="6" xr3:uid="{00000000-0010-0000-5201-000006000000}" name="Kolumna6" dataDxfId="2397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 headerRowDxfId="9134" dataDxfId="9133">
  <tableColumns count="2">
    <tableColumn id="1" xr3:uid="{00000000-0010-0000-2300-000001000000}" name="Kolumna1" dataDxfId="9132"/>
    <tableColumn id="2" xr3:uid="{00000000-0010-0000-2300-000002000000}" name="Kolumna2" dataDxfId="9131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403" dataDxfId="2404" headerRowBorderDxfId="8547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35"/>
    <tableColumn id="2" xr3:uid="{00000000-0010-0000-5301-000002000000}" name="2" dataDxfId="2434"/>
    <tableColumn id="3" xr3:uid="{00000000-0010-0000-5301-000003000000}" name="3" dataDxfId="2433"/>
    <tableColumn id="4" xr3:uid="{00000000-0010-0000-5301-000004000000}" name="4" dataDxfId="2432"/>
    <tableColumn id="5" xr3:uid="{00000000-0010-0000-5301-000005000000}" name="5" dataDxfId="2431"/>
    <tableColumn id="6" xr3:uid="{00000000-0010-0000-5301-000006000000}" name="6" dataDxfId="2430"/>
    <tableColumn id="7" xr3:uid="{00000000-0010-0000-5301-000007000000}" name="7" dataDxfId="2429"/>
    <tableColumn id="8" xr3:uid="{00000000-0010-0000-5301-000008000000}" name="8" dataDxfId="2428"/>
    <tableColumn id="9" xr3:uid="{00000000-0010-0000-5301-000009000000}" name="9" dataDxfId="2427"/>
    <tableColumn id="10" xr3:uid="{00000000-0010-0000-5301-00000A000000}" name="10" dataDxfId="2426"/>
    <tableColumn id="11" xr3:uid="{00000000-0010-0000-5301-00000B000000}" name="11" dataDxfId="2425"/>
    <tableColumn id="12" xr3:uid="{00000000-0010-0000-5301-00000C000000}" name="12" dataDxfId="2424"/>
    <tableColumn id="13" xr3:uid="{00000000-0010-0000-5301-00000D000000}" name="13" dataDxfId="2423"/>
    <tableColumn id="14" xr3:uid="{00000000-0010-0000-5301-00000E000000}" name="14" dataDxfId="2422"/>
    <tableColumn id="15" xr3:uid="{00000000-0010-0000-5301-00000F000000}" name="15" dataDxfId="2421"/>
    <tableColumn id="16" xr3:uid="{00000000-0010-0000-5301-000010000000}" name="16" dataDxfId="2420"/>
    <tableColumn id="17" xr3:uid="{00000000-0010-0000-5301-000011000000}" name="17" dataDxfId="2419"/>
    <tableColumn id="18" xr3:uid="{00000000-0010-0000-5301-000012000000}" name="18" dataDxfId="2418"/>
    <tableColumn id="19" xr3:uid="{00000000-0010-0000-5301-000013000000}" name="19" dataDxfId="2417"/>
    <tableColumn id="20" xr3:uid="{00000000-0010-0000-5301-000014000000}" name="20" dataDxfId="2416"/>
    <tableColumn id="21" xr3:uid="{00000000-0010-0000-5301-000015000000}" name="21" dataDxfId="2415"/>
    <tableColumn id="22" xr3:uid="{00000000-0010-0000-5301-000016000000}" name="22" dataDxfId="2414"/>
    <tableColumn id="23" xr3:uid="{00000000-0010-0000-5301-000017000000}" name="23" dataDxfId="2413"/>
    <tableColumn id="24" xr3:uid="{00000000-0010-0000-5301-000018000000}" name="24" dataDxfId="2412"/>
    <tableColumn id="25" xr3:uid="{00000000-0010-0000-5301-000019000000}" name="25" dataDxfId="2411"/>
    <tableColumn id="26" xr3:uid="{00000000-0010-0000-5301-00001A000000}" name="26" dataDxfId="2410"/>
    <tableColumn id="27" xr3:uid="{00000000-0010-0000-5301-00001B000000}" name="27" dataDxfId="2409"/>
    <tableColumn id="28" xr3:uid="{00000000-0010-0000-5301-00001C000000}" name="28" dataDxfId="2408"/>
    <tableColumn id="29" xr3:uid="{00000000-0010-0000-5301-00001D000000}" name="29" dataDxfId="2407"/>
    <tableColumn id="30" xr3:uid="{00000000-0010-0000-5301-00001E000000}" name="30" dataDxfId="2406"/>
    <tableColumn id="31" xr3:uid="{00000000-0010-0000-5301-00001F000000}" name="31" dataDxfId="2405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41">
      <calculatedColumnFormula>'Wzorzec kategorii'!B192</calculatedColumnFormula>
    </tableColumn>
    <tableColumn id="2" xr3:uid="{00000000-0010-0000-5401-000002000000}" name="Kolumna2" dataDxfId="2440" dataCellStyle="Walutowy"/>
    <tableColumn id="3" xr3:uid="{00000000-0010-0000-5401-000003000000}" name="Kolumna3" dataDxfId="2439" dataCellStyle="Walutowy">
      <calculatedColumnFormula>SUM(Tabela1923455962318[#This Row])</calculatedColumnFormula>
    </tableColumn>
    <tableColumn id="4" xr3:uid="{00000000-0010-0000-5401-000004000000}" name="Kolumna4" dataDxfId="2438" dataCellStyle="Walutowy">
      <calculatedColumnFormula>C236-D236</calculatedColumnFormula>
    </tableColumn>
    <tableColumn id="5" xr3:uid="{00000000-0010-0000-5401-000005000000}" name="Kolumna5" dataDxfId="2437" dataCellStyle="Procentowy">
      <calculatedColumnFormula>IFERROR(D236/C236,"")</calculatedColumnFormula>
    </tableColumn>
    <tableColumn id="6" xr3:uid="{00000000-0010-0000-5401-000006000000}" name="Kolumna6" dataDxfId="2436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47">
      <calculatedColumnFormula>'Wzorzec kategorii'!B204</calculatedColumnFormula>
    </tableColumn>
    <tableColumn id="2" xr3:uid="{00000000-0010-0000-5501-000002000000}" name="Kolumna2" dataDxfId="2446" dataCellStyle="Walutowy"/>
    <tableColumn id="3" xr3:uid="{00000000-0010-0000-5501-000003000000}" name="Kolumna3" dataDxfId="2445" dataCellStyle="Walutowy">
      <calculatedColumnFormula>SUM(Tabela1923455963319[#This Row])</calculatedColumnFormula>
    </tableColumn>
    <tableColumn id="4" xr3:uid="{00000000-0010-0000-5501-000004000000}" name="Kolumna4" dataDxfId="2444" dataCellStyle="Walutowy">
      <calculatedColumnFormula>C248-D248</calculatedColumnFormula>
    </tableColumn>
    <tableColumn id="5" xr3:uid="{00000000-0010-0000-5501-000005000000}" name="Kolumna5" dataDxfId="2443" dataCellStyle="Procentowy">
      <calculatedColumnFormula>IFERROR(D248/C248,"")</calculatedColumnFormula>
    </tableColumn>
    <tableColumn id="6" xr3:uid="{00000000-0010-0000-5501-000006000000}" name="Kolumna6" dataDxfId="2442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48" dataDxfId="2449" headerRowBorderDxfId="8546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80"/>
    <tableColumn id="2" xr3:uid="{00000000-0010-0000-5601-000002000000}" name="2" dataDxfId="2479"/>
    <tableColumn id="3" xr3:uid="{00000000-0010-0000-5601-000003000000}" name="3" dataDxfId="2478"/>
    <tableColumn id="4" xr3:uid="{00000000-0010-0000-5601-000004000000}" name="4" dataDxfId="2477"/>
    <tableColumn id="5" xr3:uid="{00000000-0010-0000-5601-000005000000}" name="5" dataDxfId="2476"/>
    <tableColumn id="6" xr3:uid="{00000000-0010-0000-5601-000006000000}" name="6" dataDxfId="2475"/>
    <tableColumn id="7" xr3:uid="{00000000-0010-0000-5601-000007000000}" name="7" dataDxfId="2474"/>
    <tableColumn id="8" xr3:uid="{00000000-0010-0000-5601-000008000000}" name="8" dataDxfId="2473"/>
    <tableColumn id="9" xr3:uid="{00000000-0010-0000-5601-000009000000}" name="9" dataDxfId="2472"/>
    <tableColumn id="10" xr3:uid="{00000000-0010-0000-5601-00000A000000}" name="10" dataDxfId="2471"/>
    <tableColumn id="11" xr3:uid="{00000000-0010-0000-5601-00000B000000}" name="11" dataDxfId="2470"/>
    <tableColumn id="12" xr3:uid="{00000000-0010-0000-5601-00000C000000}" name="12" dataDxfId="2469"/>
    <tableColumn id="13" xr3:uid="{00000000-0010-0000-5601-00000D000000}" name="13" dataDxfId="2468"/>
    <tableColumn id="14" xr3:uid="{00000000-0010-0000-5601-00000E000000}" name="14" dataDxfId="2467"/>
    <tableColumn id="15" xr3:uid="{00000000-0010-0000-5601-00000F000000}" name="15" dataDxfId="2466"/>
    <tableColumn id="16" xr3:uid="{00000000-0010-0000-5601-000010000000}" name="16" dataDxfId="2465"/>
    <tableColumn id="17" xr3:uid="{00000000-0010-0000-5601-000011000000}" name="17" dataDxfId="2464"/>
    <tableColumn id="18" xr3:uid="{00000000-0010-0000-5601-000012000000}" name="18" dataDxfId="2463"/>
    <tableColumn id="19" xr3:uid="{00000000-0010-0000-5601-000013000000}" name="19" dataDxfId="2462"/>
    <tableColumn id="20" xr3:uid="{00000000-0010-0000-5601-000014000000}" name="20" dataDxfId="2461"/>
    <tableColumn id="21" xr3:uid="{00000000-0010-0000-5601-000015000000}" name="21" dataDxfId="2460"/>
    <tableColumn id="22" xr3:uid="{00000000-0010-0000-5601-000016000000}" name="22" dataDxfId="2459"/>
    <tableColumn id="23" xr3:uid="{00000000-0010-0000-5601-000017000000}" name="23" dataDxfId="2458"/>
    <tableColumn id="24" xr3:uid="{00000000-0010-0000-5601-000018000000}" name="24" dataDxfId="2457"/>
    <tableColumn id="25" xr3:uid="{00000000-0010-0000-5601-000019000000}" name="25" dataDxfId="2456"/>
    <tableColumn id="26" xr3:uid="{00000000-0010-0000-5601-00001A000000}" name="26" dataDxfId="2455"/>
    <tableColumn id="27" xr3:uid="{00000000-0010-0000-5601-00001B000000}" name="27" dataDxfId="2454"/>
    <tableColumn id="28" xr3:uid="{00000000-0010-0000-5601-00001C000000}" name="28" dataDxfId="2453"/>
    <tableColumn id="29" xr3:uid="{00000000-0010-0000-5601-00001D000000}" name="29" dataDxfId="2452"/>
    <tableColumn id="30" xr3:uid="{00000000-0010-0000-5601-00001E000000}" name="30" dataDxfId="2451"/>
    <tableColumn id="31" xr3:uid="{00000000-0010-0000-5601-00001F000000}" name="31" dataDxfId="2450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81" dataDxfId="2482" headerRowBorderDxfId="8545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513"/>
    <tableColumn id="2" xr3:uid="{00000000-0010-0000-5701-000002000000}" name="2" dataDxfId="2512"/>
    <tableColumn id="3" xr3:uid="{00000000-0010-0000-5701-000003000000}" name="3" dataDxfId="2511"/>
    <tableColumn id="4" xr3:uid="{00000000-0010-0000-5701-000004000000}" name="4" dataDxfId="2510"/>
    <tableColumn id="5" xr3:uid="{00000000-0010-0000-5701-000005000000}" name="5" dataDxfId="2509"/>
    <tableColumn id="6" xr3:uid="{00000000-0010-0000-5701-000006000000}" name="6" dataDxfId="2508"/>
    <tableColumn id="7" xr3:uid="{00000000-0010-0000-5701-000007000000}" name="7" dataDxfId="2507"/>
    <tableColumn id="8" xr3:uid="{00000000-0010-0000-5701-000008000000}" name="8" dataDxfId="2506"/>
    <tableColumn id="9" xr3:uid="{00000000-0010-0000-5701-000009000000}" name="9" dataDxfId="2505"/>
    <tableColumn id="10" xr3:uid="{00000000-0010-0000-5701-00000A000000}" name="10" dataDxfId="2504"/>
    <tableColumn id="11" xr3:uid="{00000000-0010-0000-5701-00000B000000}" name="11" dataDxfId="2503"/>
    <tableColumn id="12" xr3:uid="{00000000-0010-0000-5701-00000C000000}" name="12" dataDxfId="2502"/>
    <tableColumn id="13" xr3:uid="{00000000-0010-0000-5701-00000D000000}" name="13" dataDxfId="2501"/>
    <tableColumn id="14" xr3:uid="{00000000-0010-0000-5701-00000E000000}" name="14" dataDxfId="2500"/>
    <tableColumn id="15" xr3:uid="{00000000-0010-0000-5701-00000F000000}" name="15" dataDxfId="2499"/>
    <tableColumn id="16" xr3:uid="{00000000-0010-0000-5701-000010000000}" name="16" dataDxfId="2498"/>
    <tableColumn id="17" xr3:uid="{00000000-0010-0000-5701-000011000000}" name="17" dataDxfId="2497"/>
    <tableColumn id="18" xr3:uid="{00000000-0010-0000-5701-000012000000}" name="18" dataDxfId="2496"/>
    <tableColumn id="19" xr3:uid="{00000000-0010-0000-5701-000013000000}" name="19" dataDxfId="2495"/>
    <tableColumn id="20" xr3:uid="{00000000-0010-0000-5701-000014000000}" name="20" dataDxfId="2494"/>
    <tableColumn id="21" xr3:uid="{00000000-0010-0000-5701-000015000000}" name="21" dataDxfId="2493"/>
    <tableColumn id="22" xr3:uid="{00000000-0010-0000-5701-000016000000}" name="22" dataDxfId="2492"/>
    <tableColumn id="23" xr3:uid="{00000000-0010-0000-5701-000017000000}" name="23" dataDxfId="2491"/>
    <tableColumn id="24" xr3:uid="{00000000-0010-0000-5701-000018000000}" name="24" dataDxfId="2490"/>
    <tableColumn id="25" xr3:uid="{00000000-0010-0000-5701-000019000000}" name="25" dataDxfId="2489"/>
    <tableColumn id="26" xr3:uid="{00000000-0010-0000-5701-00001A000000}" name="26" dataDxfId="2488"/>
    <tableColumn id="27" xr3:uid="{00000000-0010-0000-5701-00001B000000}" name="27" dataDxfId="2487"/>
    <tableColumn id="28" xr3:uid="{00000000-0010-0000-5701-00001C000000}" name="28" dataDxfId="2486"/>
    <tableColumn id="29" xr3:uid="{00000000-0010-0000-5701-00001D000000}" name="29" dataDxfId="2485"/>
    <tableColumn id="30" xr3:uid="{00000000-0010-0000-5701-00001E000000}" name="30" dataDxfId="2484"/>
    <tableColumn id="31" xr3:uid="{00000000-0010-0000-5701-00001F000000}" name="31" dataDxfId="2483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514" dataDxfId="2515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46"/>
    <tableColumn id="2" xr3:uid="{00000000-0010-0000-5801-000002000000}" name="2" dataDxfId="2545"/>
    <tableColumn id="3" xr3:uid="{00000000-0010-0000-5801-000003000000}" name="3" dataDxfId="2544"/>
    <tableColumn id="4" xr3:uid="{00000000-0010-0000-5801-000004000000}" name="4" dataDxfId="2543"/>
    <tableColumn id="5" xr3:uid="{00000000-0010-0000-5801-000005000000}" name="5" dataDxfId="2542"/>
    <tableColumn id="6" xr3:uid="{00000000-0010-0000-5801-000006000000}" name="6" dataDxfId="2541"/>
    <tableColumn id="7" xr3:uid="{00000000-0010-0000-5801-000007000000}" name="7" dataDxfId="2540"/>
    <tableColumn id="8" xr3:uid="{00000000-0010-0000-5801-000008000000}" name="8" dataDxfId="2539"/>
    <tableColumn id="9" xr3:uid="{00000000-0010-0000-5801-000009000000}" name="9" dataDxfId="2538"/>
    <tableColumn id="10" xr3:uid="{00000000-0010-0000-5801-00000A000000}" name="10" dataDxfId="2537"/>
    <tableColumn id="11" xr3:uid="{00000000-0010-0000-5801-00000B000000}" name="11" dataDxfId="2536"/>
    <tableColumn id="12" xr3:uid="{00000000-0010-0000-5801-00000C000000}" name="12" dataDxfId="2535"/>
    <tableColumn id="13" xr3:uid="{00000000-0010-0000-5801-00000D000000}" name="13" dataDxfId="2534"/>
    <tableColumn id="14" xr3:uid="{00000000-0010-0000-5801-00000E000000}" name="14" dataDxfId="2533"/>
    <tableColumn id="15" xr3:uid="{00000000-0010-0000-5801-00000F000000}" name="15" dataDxfId="2532"/>
    <tableColumn id="16" xr3:uid="{00000000-0010-0000-5801-000010000000}" name="16" dataDxfId="2531"/>
    <tableColumn id="17" xr3:uid="{00000000-0010-0000-5801-000011000000}" name="17" dataDxfId="2530"/>
    <tableColumn id="18" xr3:uid="{00000000-0010-0000-5801-000012000000}" name="18" dataDxfId="2529"/>
    <tableColumn id="19" xr3:uid="{00000000-0010-0000-5801-000013000000}" name="19" dataDxfId="2528"/>
    <tableColumn id="20" xr3:uid="{00000000-0010-0000-5801-000014000000}" name="20" dataDxfId="2527"/>
    <tableColumn id="21" xr3:uid="{00000000-0010-0000-5801-000015000000}" name="21" dataDxfId="2526"/>
    <tableColumn id="22" xr3:uid="{00000000-0010-0000-5801-000016000000}" name="22" dataDxfId="2525"/>
    <tableColumn id="23" xr3:uid="{00000000-0010-0000-5801-000017000000}" name="23" dataDxfId="2524"/>
    <tableColumn id="24" xr3:uid="{00000000-0010-0000-5801-000018000000}" name="24" dataDxfId="2523"/>
    <tableColumn id="25" xr3:uid="{00000000-0010-0000-5801-000019000000}" name="25" dataDxfId="2522"/>
    <tableColumn id="26" xr3:uid="{00000000-0010-0000-5801-00001A000000}" name="26" dataDxfId="2521"/>
    <tableColumn id="27" xr3:uid="{00000000-0010-0000-5801-00001B000000}" name="27" dataDxfId="2520"/>
    <tableColumn id="28" xr3:uid="{00000000-0010-0000-5801-00001C000000}" name="28" dataDxfId="2519"/>
    <tableColumn id="29" xr3:uid="{00000000-0010-0000-5801-00001D000000}" name="29" dataDxfId="2518"/>
    <tableColumn id="30" xr3:uid="{00000000-0010-0000-5801-00001E000000}" name="30" dataDxfId="2517"/>
    <tableColumn id="31" xr3:uid="{00000000-0010-0000-5801-00001F000000}" name="31" dataDxfId="2516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8528">
  <tableColumns count="6">
    <tableColumn id="1" xr3:uid="{00000000-0010-0000-5901-000001000000}" name="Kategoria" dataDxfId="1287">
      <calculatedColumnFormula>'Wzorzec kategorii'!B36</calculatedColumnFormula>
    </tableColumn>
    <tableColumn id="2" xr3:uid="{00000000-0010-0000-5901-000002000000}" name="0" headerRowDxfId="8527" dataDxfId="1286" dataCellStyle="Walutowy"/>
    <tableColumn id="3" xr3:uid="{00000000-0010-0000-5901-000003000000}" name="02" headerRowDxfId="8526" dataDxfId="1285" dataCellStyle="Walutowy">
      <calculatedColumnFormula>SUM(Tabela330324[#This Row])</calculatedColumnFormula>
    </tableColumn>
    <tableColumn id="4" xr3:uid="{00000000-0010-0000-5901-000004000000}" name="Kolumna4" dataDxfId="1284" dataCellStyle="Walutowy">
      <calculatedColumnFormula>C80-D80</calculatedColumnFormula>
    </tableColumn>
    <tableColumn id="5" xr3:uid="{00000000-0010-0000-5901-000005000000}" name="Kolumna1" dataDxfId="1283" dataCellStyle="Procentowy">
      <calculatedColumnFormula>IFERROR(D80/C80,"")</calculatedColumnFormula>
    </tableColumn>
    <tableColumn id="6" xr3:uid="{00000000-0010-0000-5901-000006000000}" name="Kolumna2" dataDxfId="1282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93">
      <calculatedColumnFormula>'Wzorzec kategorii'!B60</calculatedColumnFormula>
    </tableColumn>
    <tableColumn id="2" xr3:uid="{00000000-0010-0000-5A01-000002000000}" name="Kolumna2" dataDxfId="1292" dataCellStyle="Walutowy"/>
    <tableColumn id="3" xr3:uid="{00000000-0010-0000-5A01-000003000000}" name="Kolumna3" dataDxfId="1291" dataCellStyle="Walutowy">
      <calculatedColumnFormula>SUM(Tabela1942336[#This Row])</calculatedColumnFormula>
    </tableColumn>
    <tableColumn id="4" xr3:uid="{00000000-0010-0000-5A01-000004000000}" name="Kolumna4" dataDxfId="1290" dataCellStyle="Walutowy">
      <calculatedColumnFormula>C104-D104</calculatedColumnFormula>
    </tableColumn>
    <tableColumn id="5" xr3:uid="{00000000-0010-0000-5A01-000005000000}" name="Kolumna5" dataDxfId="1289" dataCellStyle="Procentowy">
      <calculatedColumnFormula>IFERROR(D104/C104,"")</calculatedColumnFormula>
    </tableColumn>
    <tableColumn id="6" xr3:uid="{00000000-0010-0000-5A01-000006000000}" name="Kolumna6" dataDxfId="1288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8525">
  <tableColumns count="6">
    <tableColumn id="1" xr3:uid="{00000000-0010-0000-5B01-000001000000}" name="Kolumna1" dataDxfId="1299">
      <calculatedColumnFormula>'Wzorzec kategorii'!B15</calculatedColumnFormula>
    </tableColumn>
    <tableColumn id="2" xr3:uid="{00000000-0010-0000-5B01-000002000000}" name="Kolumna2" dataDxfId="1298" dataCellStyle="Walutowy"/>
    <tableColumn id="3" xr3:uid="{00000000-0010-0000-5B01-000003000000}" name="Kolumna3" dataDxfId="1297" dataCellStyle="Walutowy">
      <calculatedColumnFormula>SUM(Tabela33064355[#This Row])</calculatedColumnFormula>
    </tableColumn>
    <tableColumn id="4" xr3:uid="{00000000-0010-0000-5B01-000004000000}" name="Kolumna4" dataDxfId="1296" dataCellStyle="Walutowy">
      <calculatedColumnFormula>Przychody10[[#This Row],[Kolumna3]]-Przychody10[[#This Row],[Kolumna2]]</calculatedColumnFormula>
    </tableColumn>
    <tableColumn id="5" xr3:uid="{00000000-0010-0000-5B01-000005000000}" name="Kolumna5" dataDxfId="1295" dataCellStyle="Procentowy">
      <calculatedColumnFormula>IFERROR(D58/C58,"")</calculatedColumnFormula>
    </tableColumn>
    <tableColumn id="6" xr3:uid="{00000000-0010-0000-5B01-000006000000}" name="Kolumna6" dataDxfId="129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300" dataDxfId="1301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32"/>
    <tableColumn id="2" xr3:uid="{00000000-0010-0000-5C01-000002000000}" name="2" dataDxfId="1331"/>
    <tableColumn id="3" xr3:uid="{00000000-0010-0000-5C01-000003000000}" name="3" dataDxfId="1330"/>
    <tableColumn id="4" xr3:uid="{00000000-0010-0000-5C01-000004000000}" name="4" dataDxfId="1329"/>
    <tableColumn id="5" xr3:uid="{00000000-0010-0000-5C01-000005000000}" name="5" dataDxfId="1328"/>
    <tableColumn id="6" xr3:uid="{00000000-0010-0000-5C01-000006000000}" name="6" dataDxfId="1327"/>
    <tableColumn id="7" xr3:uid="{00000000-0010-0000-5C01-000007000000}" name="7" dataDxfId="1326"/>
    <tableColumn id="8" xr3:uid="{00000000-0010-0000-5C01-000008000000}" name="8" dataDxfId="1325"/>
    <tableColumn id="9" xr3:uid="{00000000-0010-0000-5C01-000009000000}" name="9" dataDxfId="1324"/>
    <tableColumn id="10" xr3:uid="{00000000-0010-0000-5C01-00000A000000}" name="10" dataDxfId="1323"/>
    <tableColumn id="11" xr3:uid="{00000000-0010-0000-5C01-00000B000000}" name="11" dataDxfId="1322"/>
    <tableColumn id="12" xr3:uid="{00000000-0010-0000-5C01-00000C000000}" name="12" dataDxfId="1321"/>
    <tableColumn id="13" xr3:uid="{00000000-0010-0000-5C01-00000D000000}" name="13" dataDxfId="1320"/>
    <tableColumn id="14" xr3:uid="{00000000-0010-0000-5C01-00000E000000}" name="14" dataDxfId="1319"/>
    <tableColumn id="15" xr3:uid="{00000000-0010-0000-5C01-00000F000000}" name="15" dataDxfId="1318"/>
    <tableColumn id="16" xr3:uid="{00000000-0010-0000-5C01-000010000000}" name="16" dataDxfId="1317"/>
    <tableColumn id="17" xr3:uid="{00000000-0010-0000-5C01-000011000000}" name="17" dataDxfId="1316"/>
    <tableColumn id="18" xr3:uid="{00000000-0010-0000-5C01-000012000000}" name="18" dataDxfId="1315"/>
    <tableColumn id="19" xr3:uid="{00000000-0010-0000-5C01-000013000000}" name="19" dataDxfId="1314"/>
    <tableColumn id="20" xr3:uid="{00000000-0010-0000-5C01-000014000000}" name="20" dataDxfId="1313"/>
    <tableColumn id="21" xr3:uid="{00000000-0010-0000-5C01-000015000000}" name="21" dataDxfId="1312"/>
    <tableColumn id="22" xr3:uid="{00000000-0010-0000-5C01-000016000000}" name="22" dataDxfId="1311"/>
    <tableColumn id="23" xr3:uid="{00000000-0010-0000-5C01-000017000000}" name="23" dataDxfId="1310"/>
    <tableColumn id="24" xr3:uid="{00000000-0010-0000-5C01-000018000000}" name="24" dataDxfId="1309"/>
    <tableColumn id="25" xr3:uid="{00000000-0010-0000-5C01-000019000000}" name="25" dataDxfId="1308"/>
    <tableColumn id="26" xr3:uid="{00000000-0010-0000-5C01-00001A000000}" name="26" dataDxfId="1307"/>
    <tableColumn id="27" xr3:uid="{00000000-0010-0000-5C01-00001B000000}" name="27" dataDxfId="1306"/>
    <tableColumn id="28" xr3:uid="{00000000-0010-0000-5C01-00001C000000}" name="28" dataDxfId="1305"/>
    <tableColumn id="29" xr3:uid="{00000000-0010-0000-5C01-00001D000000}" name="29" dataDxfId="1304"/>
    <tableColumn id="30" xr3:uid="{00000000-0010-0000-5C01-00001E000000}" name="30" dataDxfId="1303"/>
    <tableColumn id="31" xr3:uid="{00000000-0010-0000-5C01-00001F000000}" name="31" dataDxfId="130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 headerRowDxfId="9130" dataDxfId="9129">
  <tableColumns count="2">
    <tableColumn id="1" xr3:uid="{00000000-0010-0000-2400-000001000000}" name="Kolumna1" dataDxfId="9128"/>
    <tableColumn id="2" xr3:uid="{00000000-0010-0000-2400-000002000000}" name="Kolumna2" dataDxfId="9127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8524">
  <tableColumns count="6">
    <tableColumn id="1" xr3:uid="{00000000-0010-0000-5D01-000001000000}" name="Kolumna1" dataDxfId="1338">
      <calculatedColumnFormula>'Wzorzec kategorii'!B48</calculatedColumnFormula>
    </tableColumn>
    <tableColumn id="2" xr3:uid="{00000000-0010-0000-5D01-000002000000}" name="Kolumna2" headerRowDxfId="8523" dataDxfId="1337" dataCellStyle="Walutowy"/>
    <tableColumn id="3" xr3:uid="{00000000-0010-0000-5D01-000003000000}" name="Kolumna3" headerRowDxfId="8522" dataDxfId="1336" dataCellStyle="Walutowy">
      <calculatedColumnFormula>SUM(Tabela1841335[#This Row])</calculatedColumnFormula>
    </tableColumn>
    <tableColumn id="4" xr3:uid="{00000000-0010-0000-5D01-000004000000}" name="Kolumna4" headerRowDxfId="8521" dataDxfId="1335" dataCellStyle="Walutowy">
      <calculatedColumnFormula>C92-D92</calculatedColumnFormula>
    </tableColumn>
    <tableColumn id="5" xr3:uid="{00000000-0010-0000-5D01-000005000000}" name="Kolumna5" headerRowDxfId="8520" dataDxfId="1334" dataCellStyle="Procentowy">
      <calculatedColumnFormula>IFERROR(D92/C92,"")</calculatedColumnFormula>
    </tableColumn>
    <tableColumn id="6" xr3:uid="{00000000-0010-0000-5D01-000006000000}" name="Kolumna6" headerRowDxfId="8519" dataDxfId="1333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8518" dataDxfId="1344">
      <calculatedColumnFormula>'Wzorzec kategorii'!B72</calculatedColumnFormula>
    </tableColumn>
    <tableColumn id="2" xr3:uid="{00000000-0010-0000-5E01-000002000000}" name="Kolumna2" dataDxfId="1343" dataCellStyle="Walutowy"/>
    <tableColumn id="3" xr3:uid="{00000000-0010-0000-5E01-000003000000}" name="Kolumna3" dataDxfId="1342" dataCellStyle="Walutowy">
      <calculatedColumnFormula>SUM(Tabela192143337[#This Row])</calculatedColumnFormula>
    </tableColumn>
    <tableColumn id="4" xr3:uid="{00000000-0010-0000-5E01-000004000000}" name="Kolumna4" dataDxfId="1341" dataCellStyle="Walutowy">
      <calculatedColumnFormula>C116-D116</calculatedColumnFormula>
    </tableColumn>
    <tableColumn id="5" xr3:uid="{00000000-0010-0000-5E01-000005000000}" name="Kolumna5" dataDxfId="1340" dataCellStyle="Procentowy">
      <calculatedColumnFormula>IFERROR(D116/C116,"")</calculatedColumnFormula>
    </tableColumn>
    <tableColumn id="6" xr3:uid="{00000000-0010-0000-5E01-000006000000}" name="Kolumna6" dataDxfId="1339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8517" dataDxfId="1350">
      <calculatedColumnFormula>'Wzorzec kategorii'!B84</calculatedColumnFormula>
    </tableColumn>
    <tableColumn id="2" xr3:uid="{00000000-0010-0000-5F01-000002000000}" name="Kolumna2" dataDxfId="1349" dataCellStyle="Walutowy"/>
    <tableColumn id="3" xr3:uid="{00000000-0010-0000-5F01-000003000000}" name="Kolumna3" dataDxfId="1348" dataCellStyle="Walutowy">
      <calculatedColumnFormula>SUM(Tabela19212547341[#This Row])</calculatedColumnFormula>
    </tableColumn>
    <tableColumn id="4" xr3:uid="{00000000-0010-0000-5F01-000004000000}" name="Kolumna4" dataDxfId="1347" dataCellStyle="Walutowy">
      <calculatedColumnFormula>C128-D128</calculatedColumnFormula>
    </tableColumn>
    <tableColumn id="5" xr3:uid="{00000000-0010-0000-5F01-000005000000}" name="Kolumna5" dataDxfId="1346" dataCellStyle="Procentowy">
      <calculatedColumnFormula>IFERROR(D128/C128,"")</calculatedColumnFormula>
    </tableColumn>
    <tableColumn id="6" xr3:uid="{00000000-0010-0000-5F01-000006000000}" name="Kolumna6" dataDxfId="1345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8516" dataDxfId="1356">
      <calculatedColumnFormula>'Wzorzec kategorii'!B96</calculatedColumnFormula>
    </tableColumn>
    <tableColumn id="2" xr3:uid="{00000000-0010-0000-6001-000002000000}" name="Kolumna2" dataDxfId="1355" dataCellStyle="Walutowy"/>
    <tableColumn id="3" xr3:uid="{00000000-0010-0000-6001-000003000000}" name="Kolumna3" dataDxfId="1354" dataCellStyle="Walutowy">
      <calculatedColumnFormula>SUM(Tabela19212446340[#This Row])</calculatedColumnFormula>
    </tableColumn>
    <tableColumn id="4" xr3:uid="{00000000-0010-0000-6001-000004000000}" name="Kolumna4" dataDxfId="1353" dataCellStyle="Walutowy">
      <calculatedColumnFormula>C140-D140</calculatedColumnFormula>
    </tableColumn>
    <tableColumn id="5" xr3:uid="{00000000-0010-0000-6001-000005000000}" name="Kolumna5" dataDxfId="1352" dataCellStyle="Procentowy">
      <calculatedColumnFormula>IFERROR(D140/C140,"")</calculatedColumnFormula>
    </tableColumn>
    <tableColumn id="6" xr3:uid="{00000000-0010-0000-6001-000006000000}" name="Kolumna6" dataDxfId="1351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62">
      <calculatedColumnFormula>'Wzorzec kategorii'!B108</calculatedColumnFormula>
    </tableColumn>
    <tableColumn id="2" xr3:uid="{00000000-0010-0000-6101-000002000000}" name="Kolumna2" dataDxfId="1361" dataCellStyle="Walutowy"/>
    <tableColumn id="3" xr3:uid="{00000000-0010-0000-6101-000003000000}" name="Kolumna3" dataDxfId="1360" dataCellStyle="Walutowy">
      <calculatedColumnFormula>SUM(Tabela192244338[#This Row])</calculatedColumnFormula>
    </tableColumn>
    <tableColumn id="4" xr3:uid="{00000000-0010-0000-6101-000004000000}" name="Kolumna4" dataDxfId="1359" dataCellStyle="Walutowy">
      <calculatedColumnFormula>C152-D152</calculatedColumnFormula>
    </tableColumn>
    <tableColumn id="5" xr3:uid="{00000000-0010-0000-6101-000005000000}" name="Kolumna5" dataDxfId="1358" dataCellStyle="Procentowy">
      <calculatedColumnFormula>IFERROR(D152/C152,"")</calculatedColumnFormula>
    </tableColumn>
    <tableColumn id="6" xr3:uid="{00000000-0010-0000-6101-000006000000}" name="Kolumna6" dataDxfId="1357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68">
      <calculatedColumnFormula>'Wzorzec kategorii'!B120</calculatedColumnFormula>
    </tableColumn>
    <tableColumn id="2" xr3:uid="{00000000-0010-0000-6201-000002000000}" name="Kolumna2" dataDxfId="1367" dataCellStyle="Walutowy"/>
    <tableColumn id="3" xr3:uid="{00000000-0010-0000-6201-000003000000}" name="Kolumna3" dataDxfId="1366" dataCellStyle="Walutowy">
      <calculatedColumnFormula>SUM(Tabela2548342[#This Row])</calculatedColumnFormula>
    </tableColumn>
    <tableColumn id="4" xr3:uid="{00000000-0010-0000-6201-000004000000}" name="Kolumna4" dataDxfId="1365" dataCellStyle="Walutowy">
      <calculatedColumnFormula>C164-D164</calculatedColumnFormula>
    </tableColumn>
    <tableColumn id="5" xr3:uid="{00000000-0010-0000-6201-000005000000}" name="Kolumna5" dataDxfId="1364" dataCellStyle="Procentowy">
      <calculatedColumnFormula>IFERROR(D164/C164,"")</calculatedColumnFormula>
    </tableColumn>
    <tableColumn id="6" xr3:uid="{00000000-0010-0000-6201-000006000000}" name="Kolumna6" dataDxfId="1363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74">
      <calculatedColumnFormula>'Wzorzec kategorii'!B132</calculatedColumnFormula>
    </tableColumn>
    <tableColumn id="2" xr3:uid="{00000000-0010-0000-6301-000002000000}" name="Kolumna2" dataDxfId="1373" dataCellStyle="Walutowy"/>
    <tableColumn id="3" xr3:uid="{00000000-0010-0000-6301-000003000000}" name="Kolumna3" dataDxfId="1372" dataCellStyle="Walutowy">
      <calculatedColumnFormula>SUM(Tabela2649343[#This Row])</calculatedColumnFormula>
    </tableColumn>
    <tableColumn id="4" xr3:uid="{00000000-0010-0000-6301-000004000000}" name="Kolumna4" dataDxfId="1371" dataCellStyle="Walutowy">
      <calculatedColumnFormula>C176-D176</calculatedColumnFormula>
    </tableColumn>
    <tableColumn id="5" xr3:uid="{00000000-0010-0000-6301-000005000000}" name="Kolumna5" dataDxfId="1370" dataCellStyle="Procentowy">
      <calculatedColumnFormula>IFERROR(D176/C176,"")</calculatedColumnFormula>
    </tableColumn>
    <tableColumn id="6" xr3:uid="{00000000-0010-0000-6301-000006000000}" name="Kolumna6" dataDxfId="1369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80">
      <calculatedColumnFormula>'Wzorzec kategorii'!B144</calculatedColumnFormula>
    </tableColumn>
    <tableColumn id="2" xr3:uid="{00000000-0010-0000-6401-000002000000}" name="Kolumna2" dataDxfId="1379" dataCellStyle="Walutowy"/>
    <tableColumn id="3" xr3:uid="{00000000-0010-0000-6401-000003000000}" name="Kolumna3" dataDxfId="1378" dataCellStyle="Walutowy">
      <calculatedColumnFormula>SUM(Tabela2750344[#This Row])</calculatedColumnFormula>
    </tableColumn>
    <tableColumn id="4" xr3:uid="{00000000-0010-0000-6401-000004000000}" name="Kolumna4" dataDxfId="1377" dataCellStyle="Walutowy">
      <calculatedColumnFormula>C188-D188</calculatedColumnFormula>
    </tableColumn>
    <tableColumn id="5" xr3:uid="{00000000-0010-0000-6401-000005000000}" name="Kolumna5" dataDxfId="1376" dataCellStyle="Procentowy">
      <calculatedColumnFormula>IFERROR(D188/C188,"")</calculatedColumnFormula>
    </tableColumn>
    <tableColumn id="6" xr3:uid="{00000000-0010-0000-6401-000006000000}" name="Kolumna6" dataDxfId="1375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86">
      <calculatedColumnFormula>'Wzorzec kategorii'!B156</calculatedColumnFormula>
    </tableColumn>
    <tableColumn id="2" xr3:uid="{00000000-0010-0000-6501-000002000000}" name="Kolumna2" dataDxfId="1385" dataCellStyle="Walutowy"/>
    <tableColumn id="3" xr3:uid="{00000000-0010-0000-6501-000003000000}" name="Kolumna3" dataDxfId="1384" dataCellStyle="Walutowy">
      <calculatedColumnFormula>SUM(Tabela2851345[#This Row])</calculatedColumnFormula>
    </tableColumn>
    <tableColumn id="4" xr3:uid="{00000000-0010-0000-6501-000004000000}" name="Kolumna4" dataDxfId="1383" dataCellStyle="Walutowy">
      <calculatedColumnFormula>C200-D200</calculatedColumnFormula>
    </tableColumn>
    <tableColumn id="5" xr3:uid="{00000000-0010-0000-6501-000005000000}" name="Kolumna5" dataDxfId="1382" dataCellStyle="Procentowy">
      <calculatedColumnFormula>IFERROR(D200/C200,"")</calculatedColumnFormula>
    </tableColumn>
    <tableColumn id="6" xr3:uid="{00000000-0010-0000-6501-000006000000}" name="Kolumna6" dataDxfId="1381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92">
      <calculatedColumnFormula>'Wzorzec kategorii'!B168</calculatedColumnFormula>
    </tableColumn>
    <tableColumn id="2" xr3:uid="{00000000-0010-0000-6601-000002000000}" name="Kolumna2" dataDxfId="1391" dataCellStyle="Walutowy"/>
    <tableColumn id="3" xr3:uid="{00000000-0010-0000-6601-000003000000}" name="Kolumna3" dataDxfId="1390" dataCellStyle="Walutowy">
      <calculatedColumnFormula>SUM(Tabela192345339[#This Row])</calculatedColumnFormula>
    </tableColumn>
    <tableColumn id="4" xr3:uid="{00000000-0010-0000-6601-000004000000}" name="Kolumna4" dataDxfId="1389" dataCellStyle="Walutowy">
      <calculatedColumnFormula>C212-D212</calculatedColumnFormula>
    </tableColumn>
    <tableColumn id="5" xr3:uid="{00000000-0010-0000-6601-000005000000}" name="Kolumna5" dataDxfId="1388" dataCellStyle="Procentowy">
      <calculatedColumnFormula>IFERROR(D212/C212,"")</calculatedColumnFormula>
    </tableColumn>
    <tableColumn id="6" xr3:uid="{00000000-0010-0000-6601-000006000000}" name="Kolumna6" dataDxfId="1387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 headerRowDxfId="9126" dataDxfId="9125">
  <tableColumns count="2">
    <tableColumn id="1" xr3:uid="{00000000-0010-0000-2500-000001000000}" name="Kolumna1" dataDxfId="9124"/>
    <tableColumn id="2" xr3:uid="{00000000-0010-0000-2500-000002000000}" name="Kolumna2" dataDxfId="9123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93" dataDxfId="1394" headerRowBorderDxfId="8515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25"/>
    <tableColumn id="2" xr3:uid="{00000000-0010-0000-6701-000002000000}" name="2" dataDxfId="1424"/>
    <tableColumn id="3" xr3:uid="{00000000-0010-0000-6701-000003000000}" name="3" dataDxfId="1423"/>
    <tableColumn id="4" xr3:uid="{00000000-0010-0000-6701-000004000000}" name="4" dataDxfId="1422"/>
    <tableColumn id="5" xr3:uid="{00000000-0010-0000-6701-000005000000}" name="5" dataDxfId="1421"/>
    <tableColumn id="6" xr3:uid="{00000000-0010-0000-6701-000006000000}" name="6" dataDxfId="1420"/>
    <tableColumn id="7" xr3:uid="{00000000-0010-0000-6701-000007000000}" name="7" dataDxfId="1419"/>
    <tableColumn id="8" xr3:uid="{00000000-0010-0000-6701-000008000000}" name="8" dataDxfId="1418"/>
    <tableColumn id="9" xr3:uid="{00000000-0010-0000-6701-000009000000}" name="9" dataDxfId="1417"/>
    <tableColumn id="10" xr3:uid="{00000000-0010-0000-6701-00000A000000}" name="10" dataDxfId="1416"/>
    <tableColumn id="11" xr3:uid="{00000000-0010-0000-6701-00000B000000}" name="11" dataDxfId="1415"/>
    <tableColumn id="12" xr3:uid="{00000000-0010-0000-6701-00000C000000}" name="12" dataDxfId="1414"/>
    <tableColumn id="13" xr3:uid="{00000000-0010-0000-6701-00000D000000}" name="13" dataDxfId="1413"/>
    <tableColumn id="14" xr3:uid="{00000000-0010-0000-6701-00000E000000}" name="14" dataDxfId="1412"/>
    <tableColumn id="15" xr3:uid="{00000000-0010-0000-6701-00000F000000}" name="15" dataDxfId="1411"/>
    <tableColumn id="16" xr3:uid="{00000000-0010-0000-6701-000010000000}" name="16" dataDxfId="1410"/>
    <tableColumn id="17" xr3:uid="{00000000-0010-0000-6701-000011000000}" name="17" dataDxfId="1409"/>
    <tableColumn id="18" xr3:uid="{00000000-0010-0000-6701-000012000000}" name="18" dataDxfId="1408"/>
    <tableColumn id="19" xr3:uid="{00000000-0010-0000-6701-000013000000}" name="19" dataDxfId="1407"/>
    <tableColumn id="20" xr3:uid="{00000000-0010-0000-6701-000014000000}" name="20" dataDxfId="1406"/>
    <tableColumn id="21" xr3:uid="{00000000-0010-0000-6701-000015000000}" name="21" dataDxfId="1405"/>
    <tableColumn id="22" xr3:uid="{00000000-0010-0000-6701-000016000000}" name="22" dataDxfId="1404"/>
    <tableColumn id="23" xr3:uid="{00000000-0010-0000-6701-000017000000}" name="23" dataDxfId="1403"/>
    <tableColumn id="24" xr3:uid="{00000000-0010-0000-6701-000018000000}" name="24" dataDxfId="1402"/>
    <tableColumn id="25" xr3:uid="{00000000-0010-0000-6701-000019000000}" name="25" dataDxfId="1401"/>
    <tableColumn id="26" xr3:uid="{00000000-0010-0000-6701-00001A000000}" name="26" dataDxfId="1400"/>
    <tableColumn id="27" xr3:uid="{00000000-0010-0000-6701-00001B000000}" name="27" dataDxfId="1399"/>
    <tableColumn id="28" xr3:uid="{00000000-0010-0000-6701-00001C000000}" name="28" dataDxfId="1398"/>
    <tableColumn id="29" xr3:uid="{00000000-0010-0000-6701-00001D000000}" name="29" dataDxfId="1397"/>
    <tableColumn id="30" xr3:uid="{00000000-0010-0000-6701-00001E000000}" name="30" dataDxfId="1396"/>
    <tableColumn id="31" xr3:uid="{00000000-0010-0000-6701-00001F000000}" name="31" dataDxfId="1395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26" dataDxfId="1427" headerRowBorderDxfId="8514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58"/>
    <tableColumn id="2" xr3:uid="{00000000-0010-0000-6801-000002000000}" name="2" dataDxfId="1457"/>
    <tableColumn id="3" xr3:uid="{00000000-0010-0000-6801-000003000000}" name="3" dataDxfId="1456"/>
    <tableColumn id="4" xr3:uid="{00000000-0010-0000-6801-000004000000}" name="4" dataDxfId="1455"/>
    <tableColumn id="5" xr3:uid="{00000000-0010-0000-6801-000005000000}" name="5" dataDxfId="1454"/>
    <tableColumn id="6" xr3:uid="{00000000-0010-0000-6801-000006000000}" name="6" dataDxfId="1453"/>
    <tableColumn id="7" xr3:uid="{00000000-0010-0000-6801-000007000000}" name="7" dataDxfId="1452"/>
    <tableColumn id="8" xr3:uid="{00000000-0010-0000-6801-000008000000}" name="8" dataDxfId="1451"/>
    <tableColumn id="9" xr3:uid="{00000000-0010-0000-6801-000009000000}" name="9" dataDxfId="1450"/>
    <tableColumn id="10" xr3:uid="{00000000-0010-0000-6801-00000A000000}" name="10" dataDxfId="1449"/>
    <tableColumn id="11" xr3:uid="{00000000-0010-0000-6801-00000B000000}" name="11" dataDxfId="1448"/>
    <tableColumn id="12" xr3:uid="{00000000-0010-0000-6801-00000C000000}" name="12" dataDxfId="1447"/>
    <tableColumn id="13" xr3:uid="{00000000-0010-0000-6801-00000D000000}" name="13" dataDxfId="1446"/>
    <tableColumn id="14" xr3:uid="{00000000-0010-0000-6801-00000E000000}" name="14" dataDxfId="1445"/>
    <tableColumn id="15" xr3:uid="{00000000-0010-0000-6801-00000F000000}" name="15" dataDxfId="1444"/>
    <tableColumn id="16" xr3:uid="{00000000-0010-0000-6801-000010000000}" name="16" dataDxfId="1443"/>
    <tableColumn id="17" xr3:uid="{00000000-0010-0000-6801-000011000000}" name="17" dataDxfId="1442"/>
    <tableColumn id="18" xr3:uid="{00000000-0010-0000-6801-000012000000}" name="18" dataDxfId="1441"/>
    <tableColumn id="19" xr3:uid="{00000000-0010-0000-6801-000013000000}" name="19" dataDxfId="1440"/>
    <tableColumn id="20" xr3:uid="{00000000-0010-0000-6801-000014000000}" name="20" dataDxfId="1439"/>
    <tableColumn id="21" xr3:uid="{00000000-0010-0000-6801-000015000000}" name="21" dataDxfId="1438"/>
    <tableColumn id="22" xr3:uid="{00000000-0010-0000-6801-000016000000}" name="22" dataDxfId="1437"/>
    <tableColumn id="23" xr3:uid="{00000000-0010-0000-6801-000017000000}" name="23" dataDxfId="1436"/>
    <tableColumn id="24" xr3:uid="{00000000-0010-0000-6801-000018000000}" name="24" dataDxfId="1435"/>
    <tableColumn id="25" xr3:uid="{00000000-0010-0000-6801-000019000000}" name="25" dataDxfId="1434"/>
    <tableColumn id="26" xr3:uid="{00000000-0010-0000-6801-00001A000000}" name="26" dataDxfId="1433"/>
    <tableColumn id="27" xr3:uid="{00000000-0010-0000-6801-00001B000000}" name="27" dataDxfId="1432"/>
    <tableColumn id="28" xr3:uid="{00000000-0010-0000-6801-00001C000000}" name="28" dataDxfId="1431"/>
    <tableColumn id="29" xr3:uid="{00000000-0010-0000-6801-00001D000000}" name="29" dataDxfId="1430"/>
    <tableColumn id="30" xr3:uid="{00000000-0010-0000-6801-00001E000000}" name="30" dataDxfId="1429"/>
    <tableColumn id="31" xr3:uid="{00000000-0010-0000-6801-00001F000000}" name="31" dataDxfId="1428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9" dataDxfId="1460" headerRowBorderDxfId="8513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91"/>
    <tableColumn id="2" xr3:uid="{00000000-0010-0000-6901-000002000000}" name="2" dataDxfId="1490"/>
    <tableColumn id="3" xr3:uid="{00000000-0010-0000-6901-000003000000}" name="3" dataDxfId="1489"/>
    <tableColumn id="4" xr3:uid="{00000000-0010-0000-6901-000004000000}" name="4" dataDxfId="1488"/>
    <tableColumn id="5" xr3:uid="{00000000-0010-0000-6901-000005000000}" name="5" dataDxfId="1487"/>
    <tableColumn id="6" xr3:uid="{00000000-0010-0000-6901-000006000000}" name="6" dataDxfId="1486"/>
    <tableColumn id="7" xr3:uid="{00000000-0010-0000-6901-000007000000}" name="7" dataDxfId="1485"/>
    <tableColumn id="8" xr3:uid="{00000000-0010-0000-6901-000008000000}" name="8" dataDxfId="1484"/>
    <tableColumn id="9" xr3:uid="{00000000-0010-0000-6901-000009000000}" name="9" dataDxfId="1483"/>
    <tableColumn id="10" xr3:uid="{00000000-0010-0000-6901-00000A000000}" name="10" dataDxfId="1482"/>
    <tableColumn id="11" xr3:uid="{00000000-0010-0000-6901-00000B000000}" name="11" dataDxfId="1481"/>
    <tableColumn id="12" xr3:uid="{00000000-0010-0000-6901-00000C000000}" name="12" dataDxfId="1480"/>
    <tableColumn id="13" xr3:uid="{00000000-0010-0000-6901-00000D000000}" name="13" dataDxfId="1479"/>
    <tableColumn id="14" xr3:uid="{00000000-0010-0000-6901-00000E000000}" name="14" dataDxfId="1478"/>
    <tableColumn id="15" xr3:uid="{00000000-0010-0000-6901-00000F000000}" name="15" dataDxfId="1477"/>
    <tableColumn id="16" xr3:uid="{00000000-0010-0000-6901-000010000000}" name="16" dataDxfId="1476"/>
    <tableColumn id="17" xr3:uid="{00000000-0010-0000-6901-000011000000}" name="17" dataDxfId="1475"/>
    <tableColumn id="18" xr3:uid="{00000000-0010-0000-6901-000012000000}" name="18" dataDxfId="1474"/>
    <tableColumn id="19" xr3:uid="{00000000-0010-0000-6901-000013000000}" name="19" dataDxfId="1473"/>
    <tableColumn id="20" xr3:uid="{00000000-0010-0000-6901-000014000000}" name="20" dataDxfId="1472"/>
    <tableColumn id="21" xr3:uid="{00000000-0010-0000-6901-000015000000}" name="21" dataDxfId="1471"/>
    <tableColumn id="22" xr3:uid="{00000000-0010-0000-6901-000016000000}" name="22" dataDxfId="1470"/>
    <tableColumn id="23" xr3:uid="{00000000-0010-0000-6901-000017000000}" name="23" dataDxfId="1469"/>
    <tableColumn id="24" xr3:uid="{00000000-0010-0000-6901-000018000000}" name="24" dataDxfId="1468"/>
    <tableColumn id="25" xr3:uid="{00000000-0010-0000-6901-000019000000}" name="25" dataDxfId="1467"/>
    <tableColumn id="26" xr3:uid="{00000000-0010-0000-6901-00001A000000}" name="26" dataDxfId="1466"/>
    <tableColumn id="27" xr3:uid="{00000000-0010-0000-6901-00001B000000}" name="27" dataDxfId="1465"/>
    <tableColumn id="28" xr3:uid="{00000000-0010-0000-6901-00001C000000}" name="28" dataDxfId="1464"/>
    <tableColumn id="29" xr3:uid="{00000000-0010-0000-6901-00001D000000}" name="29" dataDxfId="1463"/>
    <tableColumn id="30" xr3:uid="{00000000-0010-0000-6901-00001E000000}" name="30" dataDxfId="1462"/>
    <tableColumn id="31" xr3:uid="{00000000-0010-0000-6901-00001F000000}" name="31" dataDxfId="1461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92" dataDxfId="1493" headerRowBorderDxfId="8512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24"/>
    <tableColumn id="2" xr3:uid="{00000000-0010-0000-6A01-000002000000}" name="2" dataDxfId="1523"/>
    <tableColumn id="3" xr3:uid="{00000000-0010-0000-6A01-000003000000}" name="3" dataDxfId="1522"/>
    <tableColumn id="4" xr3:uid="{00000000-0010-0000-6A01-000004000000}" name="4" dataDxfId="1521"/>
    <tableColumn id="5" xr3:uid="{00000000-0010-0000-6A01-000005000000}" name="5" dataDxfId="1520"/>
    <tableColumn id="6" xr3:uid="{00000000-0010-0000-6A01-000006000000}" name="6" dataDxfId="1519"/>
    <tableColumn id="7" xr3:uid="{00000000-0010-0000-6A01-000007000000}" name="7" dataDxfId="1518"/>
    <tableColumn id="8" xr3:uid="{00000000-0010-0000-6A01-000008000000}" name="8" dataDxfId="1517"/>
    <tableColumn id="9" xr3:uid="{00000000-0010-0000-6A01-000009000000}" name="9" dataDxfId="1516"/>
    <tableColumn id="10" xr3:uid="{00000000-0010-0000-6A01-00000A000000}" name="10" dataDxfId="1515"/>
    <tableColumn id="11" xr3:uid="{00000000-0010-0000-6A01-00000B000000}" name="11" dataDxfId="1514"/>
    <tableColumn id="12" xr3:uid="{00000000-0010-0000-6A01-00000C000000}" name="12" dataDxfId="1513"/>
    <tableColumn id="13" xr3:uid="{00000000-0010-0000-6A01-00000D000000}" name="13" dataDxfId="1512"/>
    <tableColumn id="14" xr3:uid="{00000000-0010-0000-6A01-00000E000000}" name="14" dataDxfId="1511"/>
    <tableColumn id="15" xr3:uid="{00000000-0010-0000-6A01-00000F000000}" name="15" dataDxfId="1510"/>
    <tableColumn id="16" xr3:uid="{00000000-0010-0000-6A01-000010000000}" name="16" dataDxfId="1509"/>
    <tableColumn id="17" xr3:uid="{00000000-0010-0000-6A01-000011000000}" name="17" dataDxfId="1508"/>
    <tableColumn id="18" xr3:uid="{00000000-0010-0000-6A01-000012000000}" name="18" dataDxfId="1507"/>
    <tableColumn id="19" xr3:uid="{00000000-0010-0000-6A01-000013000000}" name="19" dataDxfId="1506"/>
    <tableColumn id="20" xr3:uid="{00000000-0010-0000-6A01-000014000000}" name="20" dataDxfId="1505"/>
    <tableColumn id="21" xr3:uid="{00000000-0010-0000-6A01-000015000000}" name="21" dataDxfId="1504"/>
    <tableColumn id="22" xr3:uid="{00000000-0010-0000-6A01-000016000000}" name="22" dataDxfId="1503"/>
    <tableColumn id="23" xr3:uid="{00000000-0010-0000-6A01-000017000000}" name="23" dataDxfId="1502"/>
    <tableColumn id="24" xr3:uid="{00000000-0010-0000-6A01-000018000000}" name="24" dataDxfId="1501"/>
    <tableColumn id="25" xr3:uid="{00000000-0010-0000-6A01-000019000000}" name="25" dataDxfId="1500"/>
    <tableColumn id="26" xr3:uid="{00000000-0010-0000-6A01-00001A000000}" name="26" dataDxfId="1499"/>
    <tableColumn id="27" xr3:uid="{00000000-0010-0000-6A01-00001B000000}" name="27" dataDxfId="1498"/>
    <tableColumn id="28" xr3:uid="{00000000-0010-0000-6A01-00001C000000}" name="28" dataDxfId="1497"/>
    <tableColumn id="29" xr3:uid="{00000000-0010-0000-6A01-00001D000000}" name="29" dataDxfId="1496"/>
    <tableColumn id="30" xr3:uid="{00000000-0010-0000-6A01-00001E000000}" name="30" dataDxfId="1495"/>
    <tableColumn id="31" xr3:uid="{00000000-0010-0000-6A01-00001F000000}" name="31" dataDxfId="1494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25" dataDxfId="1526" headerRowBorderDxfId="8511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57"/>
    <tableColumn id="2" xr3:uid="{00000000-0010-0000-6B01-000002000000}" name="2" dataDxfId="1556"/>
    <tableColumn id="3" xr3:uid="{00000000-0010-0000-6B01-000003000000}" name="3" dataDxfId="1555"/>
    <tableColumn id="4" xr3:uid="{00000000-0010-0000-6B01-000004000000}" name="4" dataDxfId="1554"/>
    <tableColumn id="5" xr3:uid="{00000000-0010-0000-6B01-000005000000}" name="5" dataDxfId="1553"/>
    <tableColumn id="6" xr3:uid="{00000000-0010-0000-6B01-000006000000}" name="6" dataDxfId="1552"/>
    <tableColumn id="7" xr3:uid="{00000000-0010-0000-6B01-000007000000}" name="7" dataDxfId="1551"/>
    <tableColumn id="8" xr3:uid="{00000000-0010-0000-6B01-000008000000}" name="8" dataDxfId="1550"/>
    <tableColumn id="9" xr3:uid="{00000000-0010-0000-6B01-000009000000}" name="9" dataDxfId="1549"/>
    <tableColumn id="10" xr3:uid="{00000000-0010-0000-6B01-00000A000000}" name="10" dataDxfId="1548"/>
    <tableColumn id="11" xr3:uid="{00000000-0010-0000-6B01-00000B000000}" name="11" dataDxfId="1547"/>
    <tableColumn id="12" xr3:uid="{00000000-0010-0000-6B01-00000C000000}" name="12" dataDxfId="1546"/>
    <tableColumn id="13" xr3:uid="{00000000-0010-0000-6B01-00000D000000}" name="13" dataDxfId="1545"/>
    <tableColumn id="14" xr3:uid="{00000000-0010-0000-6B01-00000E000000}" name="14" dataDxfId="1544"/>
    <tableColumn id="15" xr3:uid="{00000000-0010-0000-6B01-00000F000000}" name="15" dataDxfId="1543"/>
    <tableColumn id="16" xr3:uid="{00000000-0010-0000-6B01-000010000000}" name="16" dataDxfId="1542"/>
    <tableColumn id="17" xr3:uid="{00000000-0010-0000-6B01-000011000000}" name="17" dataDxfId="1541"/>
    <tableColumn id="18" xr3:uid="{00000000-0010-0000-6B01-000012000000}" name="18" dataDxfId="1540"/>
    <tableColumn id="19" xr3:uid="{00000000-0010-0000-6B01-000013000000}" name="19" dataDxfId="1539"/>
    <tableColumn id="20" xr3:uid="{00000000-0010-0000-6B01-000014000000}" name="20" dataDxfId="1538"/>
    <tableColumn id="21" xr3:uid="{00000000-0010-0000-6B01-000015000000}" name="21" dataDxfId="1537"/>
    <tableColumn id="22" xr3:uid="{00000000-0010-0000-6B01-000016000000}" name="22" dataDxfId="1536"/>
    <tableColumn id="23" xr3:uid="{00000000-0010-0000-6B01-000017000000}" name="23" dataDxfId="1535"/>
    <tableColumn id="24" xr3:uid="{00000000-0010-0000-6B01-000018000000}" name="24" dataDxfId="1534"/>
    <tableColumn id="25" xr3:uid="{00000000-0010-0000-6B01-000019000000}" name="25" dataDxfId="1533"/>
    <tableColumn id="26" xr3:uid="{00000000-0010-0000-6B01-00001A000000}" name="26" dataDxfId="1532"/>
    <tableColumn id="27" xr3:uid="{00000000-0010-0000-6B01-00001B000000}" name="27" dataDxfId="1531"/>
    <tableColumn id="28" xr3:uid="{00000000-0010-0000-6B01-00001C000000}" name="28" dataDxfId="1530"/>
    <tableColumn id="29" xr3:uid="{00000000-0010-0000-6B01-00001D000000}" name="29" dataDxfId="1529"/>
    <tableColumn id="30" xr3:uid="{00000000-0010-0000-6B01-00001E000000}" name="30" dataDxfId="1528"/>
    <tableColumn id="31" xr3:uid="{00000000-0010-0000-6B01-00001F000000}" name="31" dataDxfId="1527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58" dataDxfId="1559" headerRowBorderDxfId="8510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90"/>
    <tableColumn id="2" xr3:uid="{00000000-0010-0000-6C01-000002000000}" name="2" dataDxfId="1589"/>
    <tableColumn id="3" xr3:uid="{00000000-0010-0000-6C01-000003000000}" name="3" dataDxfId="1588"/>
    <tableColumn id="4" xr3:uid="{00000000-0010-0000-6C01-000004000000}" name="4" dataDxfId="1587"/>
    <tableColumn id="5" xr3:uid="{00000000-0010-0000-6C01-000005000000}" name="5" dataDxfId="1586"/>
    <tableColumn id="6" xr3:uid="{00000000-0010-0000-6C01-000006000000}" name="6" dataDxfId="1585"/>
    <tableColumn id="7" xr3:uid="{00000000-0010-0000-6C01-000007000000}" name="7" dataDxfId="1584"/>
    <tableColumn id="8" xr3:uid="{00000000-0010-0000-6C01-000008000000}" name="8" dataDxfId="1583"/>
    <tableColumn id="9" xr3:uid="{00000000-0010-0000-6C01-000009000000}" name="9" dataDxfId="1582"/>
    <tableColumn id="10" xr3:uid="{00000000-0010-0000-6C01-00000A000000}" name="10" dataDxfId="1581"/>
    <tableColumn id="11" xr3:uid="{00000000-0010-0000-6C01-00000B000000}" name="11" dataDxfId="1580"/>
    <tableColumn id="12" xr3:uid="{00000000-0010-0000-6C01-00000C000000}" name="12" dataDxfId="1579"/>
    <tableColumn id="13" xr3:uid="{00000000-0010-0000-6C01-00000D000000}" name="13" dataDxfId="1578"/>
    <tableColumn id="14" xr3:uid="{00000000-0010-0000-6C01-00000E000000}" name="14" dataDxfId="1577"/>
    <tableColumn id="15" xr3:uid="{00000000-0010-0000-6C01-00000F000000}" name="15" dataDxfId="1576"/>
    <tableColumn id="16" xr3:uid="{00000000-0010-0000-6C01-000010000000}" name="16" dataDxfId="1575"/>
    <tableColumn id="17" xr3:uid="{00000000-0010-0000-6C01-000011000000}" name="17" dataDxfId="1574"/>
    <tableColumn id="18" xr3:uid="{00000000-0010-0000-6C01-000012000000}" name="18" dataDxfId="1573"/>
    <tableColumn id="19" xr3:uid="{00000000-0010-0000-6C01-000013000000}" name="19" dataDxfId="1572"/>
    <tableColumn id="20" xr3:uid="{00000000-0010-0000-6C01-000014000000}" name="20" dataDxfId="1571"/>
    <tableColumn id="21" xr3:uid="{00000000-0010-0000-6C01-000015000000}" name="21" dataDxfId="1570"/>
    <tableColumn id="22" xr3:uid="{00000000-0010-0000-6C01-000016000000}" name="22" dataDxfId="1569"/>
    <tableColumn id="23" xr3:uid="{00000000-0010-0000-6C01-000017000000}" name="23" dataDxfId="1568"/>
    <tableColumn id="24" xr3:uid="{00000000-0010-0000-6C01-000018000000}" name="24" dataDxfId="1567"/>
    <tableColumn id="25" xr3:uid="{00000000-0010-0000-6C01-000019000000}" name="25" dataDxfId="1566"/>
    <tableColumn id="26" xr3:uid="{00000000-0010-0000-6C01-00001A000000}" name="26" dataDxfId="1565"/>
    <tableColumn id="27" xr3:uid="{00000000-0010-0000-6C01-00001B000000}" name="27" dataDxfId="1564"/>
    <tableColumn id="28" xr3:uid="{00000000-0010-0000-6C01-00001C000000}" name="28" dataDxfId="1563"/>
    <tableColumn id="29" xr3:uid="{00000000-0010-0000-6C01-00001D000000}" name="29" dataDxfId="1562"/>
    <tableColumn id="30" xr3:uid="{00000000-0010-0000-6C01-00001E000000}" name="30" dataDxfId="1561"/>
    <tableColumn id="31" xr3:uid="{00000000-0010-0000-6C01-00001F000000}" name="31" dataDxfId="156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91" dataDxfId="1592" headerRowBorderDxfId="8509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23"/>
    <tableColumn id="2" xr3:uid="{00000000-0010-0000-6D01-000002000000}" name="2" dataDxfId="1622"/>
    <tableColumn id="3" xr3:uid="{00000000-0010-0000-6D01-000003000000}" name="3" dataDxfId="1621"/>
    <tableColumn id="4" xr3:uid="{00000000-0010-0000-6D01-000004000000}" name="4" dataDxfId="1620"/>
    <tableColumn id="5" xr3:uid="{00000000-0010-0000-6D01-000005000000}" name="5" dataDxfId="1619"/>
    <tableColumn id="6" xr3:uid="{00000000-0010-0000-6D01-000006000000}" name="6" dataDxfId="1618"/>
    <tableColumn id="7" xr3:uid="{00000000-0010-0000-6D01-000007000000}" name="7" dataDxfId="1617"/>
    <tableColumn id="8" xr3:uid="{00000000-0010-0000-6D01-000008000000}" name="8" dataDxfId="1616"/>
    <tableColumn id="9" xr3:uid="{00000000-0010-0000-6D01-000009000000}" name="9" dataDxfId="1615"/>
    <tableColumn id="10" xr3:uid="{00000000-0010-0000-6D01-00000A000000}" name="10" dataDxfId="1614"/>
    <tableColumn id="11" xr3:uid="{00000000-0010-0000-6D01-00000B000000}" name="11" dataDxfId="1613"/>
    <tableColumn id="12" xr3:uid="{00000000-0010-0000-6D01-00000C000000}" name="12" dataDxfId="1612"/>
    <tableColumn id="13" xr3:uid="{00000000-0010-0000-6D01-00000D000000}" name="13" dataDxfId="1611"/>
    <tableColumn id="14" xr3:uid="{00000000-0010-0000-6D01-00000E000000}" name="14" dataDxfId="1610"/>
    <tableColumn id="15" xr3:uid="{00000000-0010-0000-6D01-00000F000000}" name="15" dataDxfId="1609"/>
    <tableColumn id="16" xr3:uid="{00000000-0010-0000-6D01-000010000000}" name="16" dataDxfId="1608"/>
    <tableColumn id="17" xr3:uid="{00000000-0010-0000-6D01-000011000000}" name="17" dataDxfId="1607"/>
    <tableColumn id="18" xr3:uid="{00000000-0010-0000-6D01-000012000000}" name="18" dataDxfId="1606"/>
    <tableColumn id="19" xr3:uid="{00000000-0010-0000-6D01-000013000000}" name="19" dataDxfId="1605"/>
    <tableColumn id="20" xr3:uid="{00000000-0010-0000-6D01-000014000000}" name="20" dataDxfId="1604"/>
    <tableColumn id="21" xr3:uid="{00000000-0010-0000-6D01-000015000000}" name="21" dataDxfId="1603"/>
    <tableColumn id="22" xr3:uid="{00000000-0010-0000-6D01-000016000000}" name="22" dataDxfId="1602"/>
    <tableColumn id="23" xr3:uid="{00000000-0010-0000-6D01-000017000000}" name="23" dataDxfId="1601"/>
    <tableColumn id="24" xr3:uid="{00000000-0010-0000-6D01-000018000000}" name="24" dataDxfId="1600"/>
    <tableColumn id="25" xr3:uid="{00000000-0010-0000-6D01-000019000000}" name="25" dataDxfId="1599"/>
    <tableColumn id="26" xr3:uid="{00000000-0010-0000-6D01-00001A000000}" name="26" dataDxfId="1598"/>
    <tableColumn id="27" xr3:uid="{00000000-0010-0000-6D01-00001B000000}" name="27" dataDxfId="1597"/>
    <tableColumn id="28" xr3:uid="{00000000-0010-0000-6D01-00001C000000}" name="28" dataDxfId="1596"/>
    <tableColumn id="29" xr3:uid="{00000000-0010-0000-6D01-00001D000000}" name="29" dataDxfId="1595"/>
    <tableColumn id="30" xr3:uid="{00000000-0010-0000-6D01-00001E000000}" name="30" dataDxfId="1594"/>
    <tableColumn id="31" xr3:uid="{00000000-0010-0000-6D01-00001F000000}" name="31" dataDxfId="1593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24" dataDxfId="1625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56"/>
    <tableColumn id="2" xr3:uid="{00000000-0010-0000-6E01-000002000000}" name="2" dataDxfId="1655"/>
    <tableColumn id="3" xr3:uid="{00000000-0010-0000-6E01-000003000000}" name="3" dataDxfId="1654"/>
    <tableColumn id="4" xr3:uid="{00000000-0010-0000-6E01-000004000000}" name="4" dataDxfId="1653"/>
    <tableColumn id="5" xr3:uid="{00000000-0010-0000-6E01-000005000000}" name="5" dataDxfId="1652"/>
    <tableColumn id="6" xr3:uid="{00000000-0010-0000-6E01-000006000000}" name="6" dataDxfId="1651"/>
    <tableColumn id="7" xr3:uid="{00000000-0010-0000-6E01-000007000000}" name="7" dataDxfId="1650"/>
    <tableColumn id="8" xr3:uid="{00000000-0010-0000-6E01-000008000000}" name="8" dataDxfId="1649"/>
    <tableColumn id="9" xr3:uid="{00000000-0010-0000-6E01-000009000000}" name="9" dataDxfId="1648"/>
    <tableColumn id="10" xr3:uid="{00000000-0010-0000-6E01-00000A000000}" name="10" dataDxfId="1647"/>
    <tableColumn id="11" xr3:uid="{00000000-0010-0000-6E01-00000B000000}" name="11" dataDxfId="1646"/>
    <tableColumn id="12" xr3:uid="{00000000-0010-0000-6E01-00000C000000}" name="12" dataDxfId="1645"/>
    <tableColumn id="13" xr3:uid="{00000000-0010-0000-6E01-00000D000000}" name="13" dataDxfId="1644"/>
    <tableColumn id="14" xr3:uid="{00000000-0010-0000-6E01-00000E000000}" name="14" dataDxfId="1643"/>
    <tableColumn id="15" xr3:uid="{00000000-0010-0000-6E01-00000F000000}" name="15" dataDxfId="1642"/>
    <tableColumn id="16" xr3:uid="{00000000-0010-0000-6E01-000010000000}" name="16" dataDxfId="1641"/>
    <tableColumn id="17" xr3:uid="{00000000-0010-0000-6E01-000011000000}" name="17" dataDxfId="1640"/>
    <tableColumn id="18" xr3:uid="{00000000-0010-0000-6E01-000012000000}" name="18" dataDxfId="1639"/>
    <tableColumn id="19" xr3:uid="{00000000-0010-0000-6E01-000013000000}" name="19" dataDxfId="1638"/>
    <tableColumn id="20" xr3:uid="{00000000-0010-0000-6E01-000014000000}" name="20" dataDxfId="1637"/>
    <tableColumn id="21" xr3:uid="{00000000-0010-0000-6E01-000015000000}" name="21" dataDxfId="1636"/>
    <tableColumn id="22" xr3:uid="{00000000-0010-0000-6E01-000016000000}" name="22" dataDxfId="1635"/>
    <tableColumn id="23" xr3:uid="{00000000-0010-0000-6E01-000017000000}" name="23" dataDxfId="1634"/>
    <tableColumn id="24" xr3:uid="{00000000-0010-0000-6E01-000018000000}" name="24" dataDxfId="1633"/>
    <tableColumn id="25" xr3:uid="{00000000-0010-0000-6E01-000019000000}" name="25" dataDxfId="1632"/>
    <tableColumn id="26" xr3:uid="{00000000-0010-0000-6E01-00001A000000}" name="26" dataDxfId="1631"/>
    <tableColumn id="27" xr3:uid="{00000000-0010-0000-6E01-00001B000000}" name="27" dataDxfId="1630"/>
    <tableColumn id="28" xr3:uid="{00000000-0010-0000-6E01-00001C000000}" name="28" dataDxfId="1629"/>
    <tableColumn id="29" xr3:uid="{00000000-0010-0000-6E01-00001D000000}" name="29" dataDxfId="1628"/>
    <tableColumn id="30" xr3:uid="{00000000-0010-0000-6E01-00001E000000}" name="30" dataDxfId="1627"/>
    <tableColumn id="31" xr3:uid="{00000000-0010-0000-6E01-00001F000000}" name="31" dataDxfId="1626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57" dataDxfId="1658" headerRowBorderDxfId="8508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89"/>
    <tableColumn id="2" xr3:uid="{00000000-0010-0000-6F01-000002000000}" name="2" dataDxfId="1688"/>
    <tableColumn id="3" xr3:uid="{00000000-0010-0000-6F01-000003000000}" name="3" dataDxfId="1687"/>
    <tableColumn id="4" xr3:uid="{00000000-0010-0000-6F01-000004000000}" name="4" dataDxfId="1686"/>
    <tableColumn id="5" xr3:uid="{00000000-0010-0000-6F01-000005000000}" name="5" dataDxfId="1685"/>
    <tableColumn id="6" xr3:uid="{00000000-0010-0000-6F01-000006000000}" name="6" dataDxfId="1684"/>
    <tableColumn id="7" xr3:uid="{00000000-0010-0000-6F01-000007000000}" name="7" dataDxfId="1683"/>
    <tableColumn id="8" xr3:uid="{00000000-0010-0000-6F01-000008000000}" name="8" dataDxfId="1682"/>
    <tableColumn id="9" xr3:uid="{00000000-0010-0000-6F01-000009000000}" name="9" dataDxfId="1681"/>
    <tableColumn id="10" xr3:uid="{00000000-0010-0000-6F01-00000A000000}" name="10" dataDxfId="1680"/>
    <tableColumn id="11" xr3:uid="{00000000-0010-0000-6F01-00000B000000}" name="11" dataDxfId="1679"/>
    <tableColumn id="12" xr3:uid="{00000000-0010-0000-6F01-00000C000000}" name="12" dataDxfId="1678"/>
    <tableColumn id="13" xr3:uid="{00000000-0010-0000-6F01-00000D000000}" name="13" dataDxfId="1677"/>
    <tableColumn id="14" xr3:uid="{00000000-0010-0000-6F01-00000E000000}" name="14" dataDxfId="1676"/>
    <tableColumn id="15" xr3:uid="{00000000-0010-0000-6F01-00000F000000}" name="15" dataDxfId="1675"/>
    <tableColumn id="16" xr3:uid="{00000000-0010-0000-6F01-000010000000}" name="16" dataDxfId="1674"/>
    <tableColumn id="17" xr3:uid="{00000000-0010-0000-6F01-000011000000}" name="17" dataDxfId="1673"/>
    <tableColumn id="18" xr3:uid="{00000000-0010-0000-6F01-000012000000}" name="18" dataDxfId="1672"/>
    <tableColumn id="19" xr3:uid="{00000000-0010-0000-6F01-000013000000}" name="19" dataDxfId="1671"/>
    <tableColumn id="20" xr3:uid="{00000000-0010-0000-6F01-000014000000}" name="20" dataDxfId="1670"/>
    <tableColumn id="21" xr3:uid="{00000000-0010-0000-6F01-000015000000}" name="21" dataDxfId="1669"/>
    <tableColumn id="22" xr3:uid="{00000000-0010-0000-6F01-000016000000}" name="22" dataDxfId="1668"/>
    <tableColumn id="23" xr3:uid="{00000000-0010-0000-6F01-000017000000}" name="23" dataDxfId="1667"/>
    <tableColumn id="24" xr3:uid="{00000000-0010-0000-6F01-000018000000}" name="24" dataDxfId="1666"/>
    <tableColumn id="25" xr3:uid="{00000000-0010-0000-6F01-000019000000}" name="25" dataDxfId="1665"/>
    <tableColumn id="26" xr3:uid="{00000000-0010-0000-6F01-00001A000000}" name="26" dataDxfId="1664"/>
    <tableColumn id="27" xr3:uid="{00000000-0010-0000-6F01-00001B000000}" name="27" dataDxfId="1663"/>
    <tableColumn id="28" xr3:uid="{00000000-0010-0000-6F01-00001C000000}" name="28" dataDxfId="1662"/>
    <tableColumn id="29" xr3:uid="{00000000-0010-0000-6F01-00001D000000}" name="29" dataDxfId="1661"/>
    <tableColumn id="30" xr3:uid="{00000000-0010-0000-6F01-00001E000000}" name="30" dataDxfId="1660"/>
    <tableColumn id="31" xr3:uid="{00000000-0010-0000-6F01-00001F000000}" name="31" dataDxfId="165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90" dataDxfId="1691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22"/>
    <tableColumn id="2" xr3:uid="{00000000-0010-0000-7001-000002000000}" name="2" dataDxfId="1721"/>
    <tableColumn id="3" xr3:uid="{00000000-0010-0000-7001-000003000000}" name="3" dataDxfId="1720"/>
    <tableColumn id="4" xr3:uid="{00000000-0010-0000-7001-000004000000}" name="4" dataDxfId="1719"/>
    <tableColumn id="5" xr3:uid="{00000000-0010-0000-7001-000005000000}" name="5" dataDxfId="1718"/>
    <tableColumn id="6" xr3:uid="{00000000-0010-0000-7001-000006000000}" name="6" dataDxfId="1717"/>
    <tableColumn id="7" xr3:uid="{00000000-0010-0000-7001-000007000000}" name="7" dataDxfId="1716"/>
    <tableColumn id="8" xr3:uid="{00000000-0010-0000-7001-000008000000}" name="8" dataDxfId="1715"/>
    <tableColumn id="9" xr3:uid="{00000000-0010-0000-7001-000009000000}" name="9" dataDxfId="1714"/>
    <tableColumn id="10" xr3:uid="{00000000-0010-0000-7001-00000A000000}" name="10" dataDxfId="1713"/>
    <tableColumn id="11" xr3:uid="{00000000-0010-0000-7001-00000B000000}" name="11" dataDxfId="1712"/>
    <tableColumn id="12" xr3:uid="{00000000-0010-0000-7001-00000C000000}" name="12" dataDxfId="1711"/>
    <tableColumn id="13" xr3:uid="{00000000-0010-0000-7001-00000D000000}" name="13" dataDxfId="1710"/>
    <tableColumn id="14" xr3:uid="{00000000-0010-0000-7001-00000E000000}" name="14" dataDxfId="1709"/>
    <tableColumn id="15" xr3:uid="{00000000-0010-0000-7001-00000F000000}" name="15" dataDxfId="1708"/>
    <tableColumn id="16" xr3:uid="{00000000-0010-0000-7001-000010000000}" name="16" dataDxfId="1707"/>
    <tableColumn id="17" xr3:uid="{00000000-0010-0000-7001-000011000000}" name="17" dataDxfId="1706"/>
    <tableColumn id="18" xr3:uid="{00000000-0010-0000-7001-000012000000}" name="18" dataDxfId="1705"/>
    <tableColumn id="19" xr3:uid="{00000000-0010-0000-7001-000013000000}" name="19" dataDxfId="1704"/>
    <tableColumn id="20" xr3:uid="{00000000-0010-0000-7001-000014000000}" name="20" dataDxfId="1703"/>
    <tableColumn id="21" xr3:uid="{00000000-0010-0000-7001-000015000000}" name="21" dataDxfId="1702"/>
    <tableColumn id="22" xr3:uid="{00000000-0010-0000-7001-000016000000}" name="22" dataDxfId="1701"/>
    <tableColumn id="23" xr3:uid="{00000000-0010-0000-7001-000017000000}" name="23" dataDxfId="1700"/>
    <tableColumn id="24" xr3:uid="{00000000-0010-0000-7001-000018000000}" name="24" dataDxfId="1699"/>
    <tableColumn id="25" xr3:uid="{00000000-0010-0000-7001-000019000000}" name="25" dataDxfId="1698"/>
    <tableColumn id="26" xr3:uid="{00000000-0010-0000-7001-00001A000000}" name="26" dataDxfId="1697"/>
    <tableColumn id="27" xr3:uid="{00000000-0010-0000-7001-00001B000000}" name="27" dataDxfId="1696"/>
    <tableColumn id="28" xr3:uid="{00000000-0010-0000-7001-00001C000000}" name="28" dataDxfId="1695"/>
    <tableColumn id="29" xr3:uid="{00000000-0010-0000-7001-00001D000000}" name="29" dataDxfId="1694"/>
    <tableColumn id="30" xr3:uid="{00000000-0010-0000-7001-00001E000000}" name="30" dataDxfId="1693"/>
    <tableColumn id="31" xr3:uid="{00000000-0010-0000-7001-00001F000000}" name="31" dataDxfId="1692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 headerRowDxfId="9122" dataDxfId="9121">
  <tableColumns count="2">
    <tableColumn id="1" xr3:uid="{00000000-0010-0000-2600-000001000000}" name="Kolumna1" dataDxfId="9120"/>
    <tableColumn id="2" xr3:uid="{00000000-0010-0000-2600-000002000000}" name="Kolumna2" dataDxfId="9119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23" dataDxfId="1724" headerRowBorderDxfId="8507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55"/>
    <tableColumn id="2" xr3:uid="{00000000-0010-0000-7101-000002000000}" name="2" dataDxfId="1754"/>
    <tableColumn id="3" xr3:uid="{00000000-0010-0000-7101-000003000000}" name="3" dataDxfId="1753"/>
    <tableColumn id="4" xr3:uid="{00000000-0010-0000-7101-000004000000}" name="4" dataDxfId="1752"/>
    <tableColumn id="5" xr3:uid="{00000000-0010-0000-7101-000005000000}" name="5" dataDxfId="1751"/>
    <tableColumn id="6" xr3:uid="{00000000-0010-0000-7101-000006000000}" name="6" dataDxfId="1750"/>
    <tableColumn id="7" xr3:uid="{00000000-0010-0000-7101-000007000000}" name="7" dataDxfId="1749"/>
    <tableColumn id="8" xr3:uid="{00000000-0010-0000-7101-000008000000}" name="8" dataDxfId="1748"/>
    <tableColumn id="9" xr3:uid="{00000000-0010-0000-7101-000009000000}" name="9" dataDxfId="1747"/>
    <tableColumn id="10" xr3:uid="{00000000-0010-0000-7101-00000A000000}" name="10" dataDxfId="1746"/>
    <tableColumn id="11" xr3:uid="{00000000-0010-0000-7101-00000B000000}" name="11" dataDxfId="1745"/>
    <tableColumn id="12" xr3:uid="{00000000-0010-0000-7101-00000C000000}" name="12" dataDxfId="1744"/>
    <tableColumn id="13" xr3:uid="{00000000-0010-0000-7101-00000D000000}" name="13" dataDxfId="1743"/>
    <tableColumn id="14" xr3:uid="{00000000-0010-0000-7101-00000E000000}" name="14" dataDxfId="1742"/>
    <tableColumn id="15" xr3:uid="{00000000-0010-0000-7101-00000F000000}" name="15" dataDxfId="1741"/>
    <tableColumn id="16" xr3:uid="{00000000-0010-0000-7101-000010000000}" name="16" dataDxfId="1740"/>
    <tableColumn id="17" xr3:uid="{00000000-0010-0000-7101-000011000000}" name="17" dataDxfId="1739"/>
    <tableColumn id="18" xr3:uid="{00000000-0010-0000-7101-000012000000}" name="18" dataDxfId="1738"/>
    <tableColumn id="19" xr3:uid="{00000000-0010-0000-7101-000013000000}" name="19" dataDxfId="1737"/>
    <tableColumn id="20" xr3:uid="{00000000-0010-0000-7101-000014000000}" name="20" dataDxfId="1736"/>
    <tableColumn id="21" xr3:uid="{00000000-0010-0000-7101-000015000000}" name="21" dataDxfId="1735"/>
    <tableColumn id="22" xr3:uid="{00000000-0010-0000-7101-000016000000}" name="22" dataDxfId="1734"/>
    <tableColumn id="23" xr3:uid="{00000000-0010-0000-7101-000017000000}" name="23" dataDxfId="1733"/>
    <tableColumn id="24" xr3:uid="{00000000-0010-0000-7101-000018000000}" name="24" dataDxfId="1732"/>
    <tableColumn id="25" xr3:uid="{00000000-0010-0000-7101-000019000000}" name="25" dataDxfId="1731"/>
    <tableColumn id="26" xr3:uid="{00000000-0010-0000-7101-00001A000000}" name="26" dataDxfId="1730"/>
    <tableColumn id="27" xr3:uid="{00000000-0010-0000-7101-00001B000000}" name="27" dataDxfId="1729"/>
    <tableColumn id="28" xr3:uid="{00000000-0010-0000-7101-00001C000000}" name="28" dataDxfId="1728"/>
    <tableColumn id="29" xr3:uid="{00000000-0010-0000-7101-00001D000000}" name="29" dataDxfId="1727"/>
    <tableColumn id="30" xr3:uid="{00000000-0010-0000-7101-00001E000000}" name="30" dataDxfId="1726"/>
    <tableColumn id="31" xr3:uid="{00000000-0010-0000-7101-00001F000000}" name="31" dataDxfId="1725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61">
      <calculatedColumnFormula>'Wzorzec kategorii'!B180</calculatedColumnFormula>
    </tableColumn>
    <tableColumn id="2" xr3:uid="{00000000-0010-0000-7201-000002000000}" name="Kolumna2" dataDxfId="1760" dataCellStyle="Walutowy"/>
    <tableColumn id="3" xr3:uid="{00000000-0010-0000-7201-000003000000}" name="Kolumna3" dataDxfId="1759" dataCellStyle="Walutowy">
      <calculatedColumnFormula>SUM(Tabela19234559347[#This Row])</calculatedColumnFormula>
    </tableColumn>
    <tableColumn id="4" xr3:uid="{00000000-0010-0000-7201-000004000000}" name="Kolumna4" dataDxfId="1758" dataCellStyle="Walutowy">
      <calculatedColumnFormula>C224-D224</calculatedColumnFormula>
    </tableColumn>
    <tableColumn id="5" xr3:uid="{00000000-0010-0000-7201-000005000000}" name="Kolumna5" dataDxfId="1757" dataCellStyle="Procentowy">
      <calculatedColumnFormula>IFERROR(D224/C224,"")</calculatedColumnFormula>
    </tableColumn>
    <tableColumn id="6" xr3:uid="{00000000-0010-0000-7201-000006000000}" name="Kolumna6" dataDxfId="1756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62" dataDxfId="1763" headerRowBorderDxfId="8506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94"/>
    <tableColumn id="2" xr3:uid="{00000000-0010-0000-7301-000002000000}" name="2" dataDxfId="1793"/>
    <tableColumn id="3" xr3:uid="{00000000-0010-0000-7301-000003000000}" name="3" dataDxfId="1792"/>
    <tableColumn id="4" xr3:uid="{00000000-0010-0000-7301-000004000000}" name="4" dataDxfId="1791"/>
    <tableColumn id="5" xr3:uid="{00000000-0010-0000-7301-000005000000}" name="5" dataDxfId="1790"/>
    <tableColumn id="6" xr3:uid="{00000000-0010-0000-7301-000006000000}" name="6" dataDxfId="1789"/>
    <tableColumn id="7" xr3:uid="{00000000-0010-0000-7301-000007000000}" name="7" dataDxfId="1788"/>
    <tableColumn id="8" xr3:uid="{00000000-0010-0000-7301-000008000000}" name="8" dataDxfId="1787"/>
    <tableColumn id="9" xr3:uid="{00000000-0010-0000-7301-000009000000}" name="9" dataDxfId="1786"/>
    <tableColumn id="10" xr3:uid="{00000000-0010-0000-7301-00000A000000}" name="10" dataDxfId="1785"/>
    <tableColumn id="11" xr3:uid="{00000000-0010-0000-7301-00000B000000}" name="11" dataDxfId="1784"/>
    <tableColumn id="12" xr3:uid="{00000000-0010-0000-7301-00000C000000}" name="12" dataDxfId="1783"/>
    <tableColumn id="13" xr3:uid="{00000000-0010-0000-7301-00000D000000}" name="13" dataDxfId="1782"/>
    <tableColumn id="14" xr3:uid="{00000000-0010-0000-7301-00000E000000}" name="14" dataDxfId="1781"/>
    <tableColumn id="15" xr3:uid="{00000000-0010-0000-7301-00000F000000}" name="15" dataDxfId="1780"/>
    <tableColumn id="16" xr3:uid="{00000000-0010-0000-7301-000010000000}" name="16" dataDxfId="1779"/>
    <tableColumn id="17" xr3:uid="{00000000-0010-0000-7301-000011000000}" name="17" dataDxfId="1778"/>
    <tableColumn id="18" xr3:uid="{00000000-0010-0000-7301-000012000000}" name="18" dataDxfId="1777"/>
    <tableColumn id="19" xr3:uid="{00000000-0010-0000-7301-000013000000}" name="19" dataDxfId="1776"/>
    <tableColumn id="20" xr3:uid="{00000000-0010-0000-7301-000014000000}" name="20" dataDxfId="1775"/>
    <tableColumn id="21" xr3:uid="{00000000-0010-0000-7301-000015000000}" name="21" dataDxfId="1774"/>
    <tableColumn id="22" xr3:uid="{00000000-0010-0000-7301-000016000000}" name="22" dataDxfId="1773"/>
    <tableColumn id="23" xr3:uid="{00000000-0010-0000-7301-000017000000}" name="23" dataDxfId="1772"/>
    <tableColumn id="24" xr3:uid="{00000000-0010-0000-7301-000018000000}" name="24" dataDxfId="1771"/>
    <tableColumn id="25" xr3:uid="{00000000-0010-0000-7301-000019000000}" name="25" dataDxfId="1770"/>
    <tableColumn id="26" xr3:uid="{00000000-0010-0000-7301-00001A000000}" name="26" dataDxfId="1769"/>
    <tableColumn id="27" xr3:uid="{00000000-0010-0000-7301-00001B000000}" name="27" dataDxfId="1768"/>
    <tableColumn id="28" xr3:uid="{00000000-0010-0000-7301-00001C000000}" name="28" dataDxfId="1767"/>
    <tableColumn id="29" xr3:uid="{00000000-0010-0000-7301-00001D000000}" name="29" dataDxfId="1766"/>
    <tableColumn id="30" xr3:uid="{00000000-0010-0000-7301-00001E000000}" name="30" dataDxfId="1765"/>
    <tableColumn id="31" xr3:uid="{00000000-0010-0000-7301-00001F000000}" name="31" dataDxfId="176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800">
      <calculatedColumnFormula>'Wzorzec kategorii'!B192</calculatedColumnFormula>
    </tableColumn>
    <tableColumn id="2" xr3:uid="{00000000-0010-0000-7401-000002000000}" name="Kolumna2" dataDxfId="1799" dataCellStyle="Walutowy"/>
    <tableColumn id="3" xr3:uid="{00000000-0010-0000-7401-000003000000}" name="Kolumna3" dataDxfId="1798" dataCellStyle="Walutowy">
      <calculatedColumnFormula>SUM(Tabela1923455962350[#This Row])</calculatedColumnFormula>
    </tableColumn>
    <tableColumn id="4" xr3:uid="{00000000-0010-0000-7401-000004000000}" name="Kolumna4" dataDxfId="1797" dataCellStyle="Walutowy">
      <calculatedColumnFormula>C236-D236</calculatedColumnFormula>
    </tableColumn>
    <tableColumn id="5" xr3:uid="{00000000-0010-0000-7401-000005000000}" name="Kolumna5" dataDxfId="1796" dataCellStyle="Procentowy">
      <calculatedColumnFormula>IFERROR(D236/C236,"")</calculatedColumnFormula>
    </tableColumn>
    <tableColumn id="6" xr3:uid="{00000000-0010-0000-7401-000006000000}" name="Kolumna6" dataDxfId="1795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806">
      <calculatedColumnFormula>'Wzorzec kategorii'!B204</calculatedColumnFormula>
    </tableColumn>
    <tableColumn id="2" xr3:uid="{00000000-0010-0000-7501-000002000000}" name="Kolumna2" dataDxfId="1805" dataCellStyle="Walutowy"/>
    <tableColumn id="3" xr3:uid="{00000000-0010-0000-7501-000003000000}" name="Kolumna3" dataDxfId="1804" dataCellStyle="Walutowy">
      <calculatedColumnFormula>SUM(Tabela1923455963351[#This Row])</calculatedColumnFormula>
    </tableColumn>
    <tableColumn id="4" xr3:uid="{00000000-0010-0000-7501-000004000000}" name="Kolumna4" dataDxfId="1803" dataCellStyle="Walutowy">
      <calculatedColumnFormula>C248-D248</calculatedColumnFormula>
    </tableColumn>
    <tableColumn id="5" xr3:uid="{00000000-0010-0000-7501-000005000000}" name="Kolumna5" dataDxfId="1802" dataCellStyle="Procentowy">
      <calculatedColumnFormula>IFERROR(D248/C248,"")</calculatedColumnFormula>
    </tableColumn>
    <tableColumn id="6" xr3:uid="{00000000-0010-0000-7501-000006000000}" name="Kolumna6" dataDxfId="1801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807" dataDxfId="1808" headerRowBorderDxfId="8505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39"/>
    <tableColumn id="2" xr3:uid="{00000000-0010-0000-7601-000002000000}" name="2" dataDxfId="1838"/>
    <tableColumn id="3" xr3:uid="{00000000-0010-0000-7601-000003000000}" name="3" dataDxfId="1837"/>
    <tableColumn id="4" xr3:uid="{00000000-0010-0000-7601-000004000000}" name="4" dataDxfId="1836"/>
    <tableColumn id="5" xr3:uid="{00000000-0010-0000-7601-000005000000}" name="5" dataDxfId="1835"/>
    <tableColumn id="6" xr3:uid="{00000000-0010-0000-7601-000006000000}" name="6" dataDxfId="1834"/>
    <tableColumn id="7" xr3:uid="{00000000-0010-0000-7601-000007000000}" name="7" dataDxfId="1833"/>
    <tableColumn id="8" xr3:uid="{00000000-0010-0000-7601-000008000000}" name="8" dataDxfId="1832"/>
    <tableColumn id="9" xr3:uid="{00000000-0010-0000-7601-000009000000}" name="9" dataDxfId="1831"/>
    <tableColumn id="10" xr3:uid="{00000000-0010-0000-7601-00000A000000}" name="10" dataDxfId="1830"/>
    <tableColumn id="11" xr3:uid="{00000000-0010-0000-7601-00000B000000}" name="11" dataDxfId="1829"/>
    <tableColumn id="12" xr3:uid="{00000000-0010-0000-7601-00000C000000}" name="12" dataDxfId="1828"/>
    <tableColumn id="13" xr3:uid="{00000000-0010-0000-7601-00000D000000}" name="13" dataDxfId="1827"/>
    <tableColumn id="14" xr3:uid="{00000000-0010-0000-7601-00000E000000}" name="14" dataDxfId="1826"/>
    <tableColumn id="15" xr3:uid="{00000000-0010-0000-7601-00000F000000}" name="15" dataDxfId="1825"/>
    <tableColumn id="16" xr3:uid="{00000000-0010-0000-7601-000010000000}" name="16" dataDxfId="1824"/>
    <tableColumn id="17" xr3:uid="{00000000-0010-0000-7601-000011000000}" name="17" dataDxfId="1823"/>
    <tableColumn id="18" xr3:uid="{00000000-0010-0000-7601-000012000000}" name="18" dataDxfId="1822"/>
    <tableColumn id="19" xr3:uid="{00000000-0010-0000-7601-000013000000}" name="19" dataDxfId="1821"/>
    <tableColumn id="20" xr3:uid="{00000000-0010-0000-7601-000014000000}" name="20" dataDxfId="1820"/>
    <tableColumn id="21" xr3:uid="{00000000-0010-0000-7601-000015000000}" name="21" dataDxfId="1819"/>
    <tableColumn id="22" xr3:uid="{00000000-0010-0000-7601-000016000000}" name="22" dataDxfId="1818"/>
    <tableColumn id="23" xr3:uid="{00000000-0010-0000-7601-000017000000}" name="23" dataDxfId="1817"/>
    <tableColumn id="24" xr3:uid="{00000000-0010-0000-7601-000018000000}" name="24" dataDxfId="1816"/>
    <tableColumn id="25" xr3:uid="{00000000-0010-0000-7601-000019000000}" name="25" dataDxfId="1815"/>
    <tableColumn id="26" xr3:uid="{00000000-0010-0000-7601-00001A000000}" name="26" dataDxfId="1814"/>
    <tableColumn id="27" xr3:uid="{00000000-0010-0000-7601-00001B000000}" name="27" dataDxfId="1813"/>
    <tableColumn id="28" xr3:uid="{00000000-0010-0000-7601-00001C000000}" name="28" dataDxfId="1812"/>
    <tableColumn id="29" xr3:uid="{00000000-0010-0000-7601-00001D000000}" name="29" dataDxfId="1811"/>
    <tableColumn id="30" xr3:uid="{00000000-0010-0000-7601-00001E000000}" name="30" dataDxfId="1810"/>
    <tableColumn id="31" xr3:uid="{00000000-0010-0000-7601-00001F000000}" name="31" dataDxfId="1809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40" dataDxfId="1841" headerRowBorderDxfId="8504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72"/>
    <tableColumn id="2" xr3:uid="{00000000-0010-0000-7701-000002000000}" name="2" dataDxfId="1871"/>
    <tableColumn id="3" xr3:uid="{00000000-0010-0000-7701-000003000000}" name="3" dataDxfId="1870"/>
    <tableColumn id="4" xr3:uid="{00000000-0010-0000-7701-000004000000}" name="4" dataDxfId="1869"/>
    <tableColumn id="5" xr3:uid="{00000000-0010-0000-7701-000005000000}" name="5" dataDxfId="1868"/>
    <tableColumn id="6" xr3:uid="{00000000-0010-0000-7701-000006000000}" name="6" dataDxfId="1867"/>
    <tableColumn id="7" xr3:uid="{00000000-0010-0000-7701-000007000000}" name="7" dataDxfId="1866"/>
    <tableColumn id="8" xr3:uid="{00000000-0010-0000-7701-000008000000}" name="8" dataDxfId="1865"/>
    <tableColumn id="9" xr3:uid="{00000000-0010-0000-7701-000009000000}" name="9" dataDxfId="1864"/>
    <tableColumn id="10" xr3:uid="{00000000-0010-0000-7701-00000A000000}" name="10" dataDxfId="1863"/>
    <tableColumn id="11" xr3:uid="{00000000-0010-0000-7701-00000B000000}" name="11" dataDxfId="1862"/>
    <tableColumn id="12" xr3:uid="{00000000-0010-0000-7701-00000C000000}" name="12" dataDxfId="1861"/>
    <tableColumn id="13" xr3:uid="{00000000-0010-0000-7701-00000D000000}" name="13" dataDxfId="1860"/>
    <tableColumn id="14" xr3:uid="{00000000-0010-0000-7701-00000E000000}" name="14" dataDxfId="1859"/>
    <tableColumn id="15" xr3:uid="{00000000-0010-0000-7701-00000F000000}" name="15" dataDxfId="1858"/>
    <tableColumn id="16" xr3:uid="{00000000-0010-0000-7701-000010000000}" name="16" dataDxfId="1857"/>
    <tableColumn id="17" xr3:uid="{00000000-0010-0000-7701-000011000000}" name="17" dataDxfId="1856"/>
    <tableColumn id="18" xr3:uid="{00000000-0010-0000-7701-000012000000}" name="18" dataDxfId="1855"/>
    <tableColumn id="19" xr3:uid="{00000000-0010-0000-7701-000013000000}" name="19" dataDxfId="1854"/>
    <tableColumn id="20" xr3:uid="{00000000-0010-0000-7701-000014000000}" name="20" dataDxfId="1853"/>
    <tableColumn id="21" xr3:uid="{00000000-0010-0000-7701-000015000000}" name="21" dataDxfId="1852"/>
    <tableColumn id="22" xr3:uid="{00000000-0010-0000-7701-000016000000}" name="22" dataDxfId="1851"/>
    <tableColumn id="23" xr3:uid="{00000000-0010-0000-7701-000017000000}" name="23" dataDxfId="1850"/>
    <tableColumn id="24" xr3:uid="{00000000-0010-0000-7701-000018000000}" name="24" dataDxfId="1849"/>
    <tableColumn id="25" xr3:uid="{00000000-0010-0000-7701-000019000000}" name="25" dataDxfId="1848"/>
    <tableColumn id="26" xr3:uid="{00000000-0010-0000-7701-00001A000000}" name="26" dataDxfId="1847"/>
    <tableColumn id="27" xr3:uid="{00000000-0010-0000-7701-00001B000000}" name="27" dataDxfId="1846"/>
    <tableColumn id="28" xr3:uid="{00000000-0010-0000-7701-00001C000000}" name="28" dataDxfId="1845"/>
    <tableColumn id="29" xr3:uid="{00000000-0010-0000-7701-00001D000000}" name="29" dataDxfId="1844"/>
    <tableColumn id="30" xr3:uid="{00000000-0010-0000-7701-00001E000000}" name="30" dataDxfId="1843"/>
    <tableColumn id="31" xr3:uid="{00000000-0010-0000-7701-00001F000000}" name="31" dataDxfId="1842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73" dataDxfId="1874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905"/>
    <tableColumn id="2" xr3:uid="{00000000-0010-0000-7801-000002000000}" name="2" dataDxfId="1904"/>
    <tableColumn id="3" xr3:uid="{00000000-0010-0000-7801-000003000000}" name="3" dataDxfId="1903"/>
    <tableColumn id="4" xr3:uid="{00000000-0010-0000-7801-000004000000}" name="4" dataDxfId="1902"/>
    <tableColumn id="5" xr3:uid="{00000000-0010-0000-7801-000005000000}" name="5" dataDxfId="1901"/>
    <tableColumn id="6" xr3:uid="{00000000-0010-0000-7801-000006000000}" name="6" dataDxfId="1900"/>
    <tableColumn id="7" xr3:uid="{00000000-0010-0000-7801-000007000000}" name="7" dataDxfId="1899"/>
    <tableColumn id="8" xr3:uid="{00000000-0010-0000-7801-000008000000}" name="8" dataDxfId="1898"/>
    <tableColumn id="9" xr3:uid="{00000000-0010-0000-7801-000009000000}" name="9" dataDxfId="1897"/>
    <tableColumn id="10" xr3:uid="{00000000-0010-0000-7801-00000A000000}" name="10" dataDxfId="1896"/>
    <tableColumn id="11" xr3:uid="{00000000-0010-0000-7801-00000B000000}" name="11" dataDxfId="1895"/>
    <tableColumn id="12" xr3:uid="{00000000-0010-0000-7801-00000C000000}" name="12" dataDxfId="1894"/>
    <tableColumn id="13" xr3:uid="{00000000-0010-0000-7801-00000D000000}" name="13" dataDxfId="1893"/>
    <tableColumn id="14" xr3:uid="{00000000-0010-0000-7801-00000E000000}" name="14" dataDxfId="1892"/>
    <tableColumn id="15" xr3:uid="{00000000-0010-0000-7801-00000F000000}" name="15" dataDxfId="1891"/>
    <tableColumn id="16" xr3:uid="{00000000-0010-0000-7801-000010000000}" name="16" dataDxfId="1890"/>
    <tableColumn id="17" xr3:uid="{00000000-0010-0000-7801-000011000000}" name="17" dataDxfId="1889"/>
    <tableColumn id="18" xr3:uid="{00000000-0010-0000-7801-000012000000}" name="18" dataDxfId="1888"/>
    <tableColumn id="19" xr3:uid="{00000000-0010-0000-7801-000013000000}" name="19" dataDxfId="1887"/>
    <tableColumn id="20" xr3:uid="{00000000-0010-0000-7801-000014000000}" name="20" dataDxfId="1886"/>
    <tableColumn id="21" xr3:uid="{00000000-0010-0000-7801-000015000000}" name="21" dataDxfId="1885"/>
    <tableColumn id="22" xr3:uid="{00000000-0010-0000-7801-000016000000}" name="22" dataDxfId="1884"/>
    <tableColumn id="23" xr3:uid="{00000000-0010-0000-7801-000017000000}" name="23" dataDxfId="1883"/>
    <tableColumn id="24" xr3:uid="{00000000-0010-0000-7801-000018000000}" name="24" dataDxfId="1882"/>
    <tableColumn id="25" xr3:uid="{00000000-0010-0000-7801-000019000000}" name="25" dataDxfId="1881"/>
    <tableColumn id="26" xr3:uid="{00000000-0010-0000-7801-00001A000000}" name="26" dataDxfId="1880"/>
    <tableColumn id="27" xr3:uid="{00000000-0010-0000-7801-00001B000000}" name="27" dataDxfId="1879"/>
    <tableColumn id="28" xr3:uid="{00000000-0010-0000-7801-00001C000000}" name="28" dataDxfId="1878"/>
    <tableColumn id="29" xr3:uid="{00000000-0010-0000-7801-00001D000000}" name="29" dataDxfId="1877"/>
    <tableColumn id="30" xr3:uid="{00000000-0010-0000-7801-00001E000000}" name="30" dataDxfId="1876"/>
    <tableColumn id="31" xr3:uid="{00000000-0010-0000-7801-00001F000000}" name="31" dataDxfId="1875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8487">
  <tableColumns count="6">
    <tableColumn id="1" xr3:uid="{00000000-0010-0000-7901-000001000000}" name="Kategoria" dataDxfId="646">
      <calculatedColumnFormula>'Wzorzec kategorii'!B36</calculatedColumnFormula>
    </tableColumn>
    <tableColumn id="2" xr3:uid="{00000000-0010-0000-7901-000002000000}" name="0" headerRowDxfId="8486" dataDxfId="645" dataCellStyle="Walutowy"/>
    <tableColumn id="3" xr3:uid="{00000000-0010-0000-7901-000003000000}" name="02" headerRowDxfId="8485" dataDxfId="644" dataCellStyle="Walutowy">
      <calculatedColumnFormula>SUM(Tabela330369[#This Row])</calculatedColumnFormula>
    </tableColumn>
    <tableColumn id="4" xr3:uid="{00000000-0010-0000-7901-000004000000}" name="Kolumna4" dataDxfId="643" dataCellStyle="Walutowy">
      <calculatedColumnFormula>C80-D80</calculatedColumnFormula>
    </tableColumn>
    <tableColumn id="5" xr3:uid="{00000000-0010-0000-7901-000005000000}" name="Kolumna1" dataDxfId="642" dataCellStyle="Procentowy">
      <calculatedColumnFormula>IFERROR(D80/C80,"")</calculatedColumnFormula>
    </tableColumn>
    <tableColumn id="6" xr3:uid="{00000000-0010-0000-7901-000006000000}" name="Kolumna2" dataDxfId="641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52">
      <calculatedColumnFormula>'Wzorzec kategorii'!B60</calculatedColumnFormula>
    </tableColumn>
    <tableColumn id="2" xr3:uid="{00000000-0010-0000-7A01-000002000000}" name="Kolumna2" dataDxfId="651" dataCellStyle="Walutowy"/>
    <tableColumn id="3" xr3:uid="{00000000-0010-0000-7A01-000003000000}" name="Kolumna3" dataDxfId="650" dataCellStyle="Walutowy">
      <calculatedColumnFormula>SUM(Tabela1942394[#This Row])</calculatedColumnFormula>
    </tableColumn>
    <tableColumn id="4" xr3:uid="{00000000-0010-0000-7A01-000004000000}" name="Kolumna4" dataDxfId="649" dataCellStyle="Walutowy">
      <calculatedColumnFormula>C104-D104</calculatedColumnFormula>
    </tableColumn>
    <tableColumn id="5" xr3:uid="{00000000-0010-0000-7A01-000005000000}" name="Kolumna5" dataDxfId="648" dataCellStyle="Procentowy">
      <calculatedColumnFormula>IFERROR(D104/C104,"")</calculatedColumnFormula>
    </tableColumn>
    <tableColumn id="6" xr3:uid="{00000000-0010-0000-7A01-000006000000}" name="Kolumna6" dataDxfId="647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239" dataDxfId="8327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8358"/>
    <tableColumn id="2" xr3:uid="{00000000-0010-0000-0300-000002000000}" name="2" dataDxfId="8357"/>
    <tableColumn id="3" xr3:uid="{00000000-0010-0000-0300-000003000000}" name="3" dataDxfId="8356"/>
    <tableColumn id="4" xr3:uid="{00000000-0010-0000-0300-000004000000}" name="4" dataDxfId="8355"/>
    <tableColumn id="5" xr3:uid="{00000000-0010-0000-0300-000005000000}" name="5" dataDxfId="8354"/>
    <tableColumn id="6" xr3:uid="{00000000-0010-0000-0300-000006000000}" name="6" dataDxfId="8353"/>
    <tableColumn id="7" xr3:uid="{00000000-0010-0000-0300-000007000000}" name="7" dataDxfId="8352"/>
    <tableColumn id="8" xr3:uid="{00000000-0010-0000-0300-000008000000}" name="8" dataDxfId="8351"/>
    <tableColumn id="9" xr3:uid="{00000000-0010-0000-0300-000009000000}" name="9" dataDxfId="8350"/>
    <tableColumn id="10" xr3:uid="{00000000-0010-0000-0300-00000A000000}" name="10" dataDxfId="8349"/>
    <tableColumn id="11" xr3:uid="{00000000-0010-0000-0300-00000B000000}" name="11" dataDxfId="8348"/>
    <tableColumn id="12" xr3:uid="{00000000-0010-0000-0300-00000C000000}" name="12" dataDxfId="8347"/>
    <tableColumn id="13" xr3:uid="{00000000-0010-0000-0300-00000D000000}" name="13" dataDxfId="8346"/>
    <tableColumn id="14" xr3:uid="{00000000-0010-0000-0300-00000E000000}" name="14" dataDxfId="8345"/>
    <tableColumn id="15" xr3:uid="{00000000-0010-0000-0300-00000F000000}" name="15" dataDxfId="8344"/>
    <tableColumn id="16" xr3:uid="{00000000-0010-0000-0300-000010000000}" name="16" dataDxfId="8343"/>
    <tableColumn id="17" xr3:uid="{00000000-0010-0000-0300-000011000000}" name="17" dataDxfId="8342"/>
    <tableColumn id="18" xr3:uid="{00000000-0010-0000-0300-000012000000}" name="18" dataDxfId="8341"/>
    <tableColumn id="19" xr3:uid="{00000000-0010-0000-0300-000013000000}" name="19" dataDxfId="8340"/>
    <tableColumn id="20" xr3:uid="{00000000-0010-0000-0300-000014000000}" name="20" dataDxfId="8339"/>
    <tableColumn id="21" xr3:uid="{00000000-0010-0000-0300-000015000000}" name="21" dataDxfId="8338"/>
    <tableColumn id="22" xr3:uid="{00000000-0010-0000-0300-000016000000}" name="22" dataDxfId="8337"/>
    <tableColumn id="23" xr3:uid="{00000000-0010-0000-0300-000017000000}" name="23" dataDxfId="8336"/>
    <tableColumn id="24" xr3:uid="{00000000-0010-0000-0300-000018000000}" name="24" dataDxfId="8335"/>
    <tableColumn id="25" xr3:uid="{00000000-0010-0000-0300-000019000000}" name="25" dataDxfId="8334"/>
    <tableColumn id="26" xr3:uid="{00000000-0010-0000-0300-00001A000000}" name="26" dataDxfId="8333"/>
    <tableColumn id="27" xr3:uid="{00000000-0010-0000-0300-00001B000000}" name="27" dataDxfId="8332"/>
    <tableColumn id="28" xr3:uid="{00000000-0010-0000-0300-00001C000000}" name="28" dataDxfId="8331"/>
    <tableColumn id="29" xr3:uid="{00000000-0010-0000-0300-00001D000000}" name="29" dataDxfId="8330"/>
    <tableColumn id="30" xr3:uid="{00000000-0010-0000-0300-00001E000000}" name="30" dataDxfId="8329"/>
    <tableColumn id="31" xr3:uid="{00000000-0010-0000-0300-00001F000000}" name="31" dataDxfId="8328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 headerRowDxfId="9118" dataDxfId="9117">
  <tableColumns count="2">
    <tableColumn id="1" xr3:uid="{00000000-0010-0000-2700-000001000000}" name="Kolumna1" dataDxfId="9116"/>
    <tableColumn id="2" xr3:uid="{00000000-0010-0000-2700-000002000000}" name="Kolumna2" dataDxfId="9115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8484">
  <tableColumns count="6">
    <tableColumn id="1" xr3:uid="{00000000-0010-0000-7B01-000001000000}" name="Kolumna1" dataDxfId="658">
      <calculatedColumnFormula>'Wzorzec kategorii'!B15</calculatedColumnFormula>
    </tableColumn>
    <tableColumn id="2" xr3:uid="{00000000-0010-0000-7B01-000002000000}" name="Kolumna2" dataDxfId="657" dataCellStyle="Walutowy"/>
    <tableColumn id="3" xr3:uid="{00000000-0010-0000-7B01-000003000000}" name="Kolumna3" dataDxfId="656" dataCellStyle="Walutowy">
      <calculatedColumnFormula>SUM(Tabela33064410[#This Row])</calculatedColumnFormula>
    </tableColumn>
    <tableColumn id="4" xr3:uid="{00000000-0010-0000-7B01-000004000000}" name="Kolumna4" dataDxfId="655" dataCellStyle="Walutowy">
      <calculatedColumnFormula>Przychody11[[#This Row],[Kolumna3]]-Przychody11[[#This Row],[Kolumna2]]</calculatedColumnFormula>
    </tableColumn>
    <tableColumn id="5" xr3:uid="{00000000-0010-0000-7B01-000005000000}" name="Kolumna5" dataDxfId="654" dataCellStyle="Procentowy">
      <calculatedColumnFormula>IFERROR(D58/C58,"")</calculatedColumnFormula>
    </tableColumn>
    <tableColumn id="6" xr3:uid="{00000000-0010-0000-7B01-000006000000}" name="Kolumna6" dataDxfId="653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9" dataDxfId="660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91"/>
    <tableColumn id="2" xr3:uid="{00000000-0010-0000-7C01-000002000000}" name="2" dataDxfId="690"/>
    <tableColumn id="3" xr3:uid="{00000000-0010-0000-7C01-000003000000}" name="3" dataDxfId="689"/>
    <tableColumn id="4" xr3:uid="{00000000-0010-0000-7C01-000004000000}" name="4" dataDxfId="688"/>
    <tableColumn id="5" xr3:uid="{00000000-0010-0000-7C01-000005000000}" name="5" dataDxfId="687"/>
    <tableColumn id="6" xr3:uid="{00000000-0010-0000-7C01-000006000000}" name="6" dataDxfId="686"/>
    <tableColumn id="7" xr3:uid="{00000000-0010-0000-7C01-000007000000}" name="7" dataDxfId="685"/>
    <tableColumn id="8" xr3:uid="{00000000-0010-0000-7C01-000008000000}" name="8" dataDxfId="684"/>
    <tableColumn id="9" xr3:uid="{00000000-0010-0000-7C01-000009000000}" name="9" dataDxfId="683"/>
    <tableColumn id="10" xr3:uid="{00000000-0010-0000-7C01-00000A000000}" name="10" dataDxfId="682"/>
    <tableColumn id="11" xr3:uid="{00000000-0010-0000-7C01-00000B000000}" name="11" dataDxfId="681"/>
    <tableColumn id="12" xr3:uid="{00000000-0010-0000-7C01-00000C000000}" name="12" dataDxfId="680"/>
    <tableColumn id="13" xr3:uid="{00000000-0010-0000-7C01-00000D000000}" name="13" dataDxfId="679"/>
    <tableColumn id="14" xr3:uid="{00000000-0010-0000-7C01-00000E000000}" name="14" dataDxfId="678"/>
    <tableColumn id="15" xr3:uid="{00000000-0010-0000-7C01-00000F000000}" name="15" dataDxfId="677"/>
    <tableColumn id="16" xr3:uid="{00000000-0010-0000-7C01-000010000000}" name="16" dataDxfId="676"/>
    <tableColumn id="17" xr3:uid="{00000000-0010-0000-7C01-000011000000}" name="17" dataDxfId="675"/>
    <tableColumn id="18" xr3:uid="{00000000-0010-0000-7C01-000012000000}" name="18" dataDxfId="674"/>
    <tableColumn id="19" xr3:uid="{00000000-0010-0000-7C01-000013000000}" name="19" dataDxfId="673"/>
    <tableColumn id="20" xr3:uid="{00000000-0010-0000-7C01-000014000000}" name="20" dataDxfId="672"/>
    <tableColumn id="21" xr3:uid="{00000000-0010-0000-7C01-000015000000}" name="21" dataDxfId="671"/>
    <tableColumn id="22" xr3:uid="{00000000-0010-0000-7C01-000016000000}" name="22" dataDxfId="670"/>
    <tableColumn id="23" xr3:uid="{00000000-0010-0000-7C01-000017000000}" name="23" dataDxfId="669"/>
    <tableColumn id="24" xr3:uid="{00000000-0010-0000-7C01-000018000000}" name="24" dataDxfId="668"/>
    <tableColumn id="25" xr3:uid="{00000000-0010-0000-7C01-000019000000}" name="25" dataDxfId="667"/>
    <tableColumn id="26" xr3:uid="{00000000-0010-0000-7C01-00001A000000}" name="26" dataDxfId="666"/>
    <tableColumn id="27" xr3:uid="{00000000-0010-0000-7C01-00001B000000}" name="27" dataDxfId="665"/>
    <tableColumn id="28" xr3:uid="{00000000-0010-0000-7C01-00001C000000}" name="28" dataDxfId="664"/>
    <tableColumn id="29" xr3:uid="{00000000-0010-0000-7C01-00001D000000}" name="29" dataDxfId="663"/>
    <tableColumn id="30" xr3:uid="{00000000-0010-0000-7C01-00001E000000}" name="30" dataDxfId="662"/>
    <tableColumn id="31" xr3:uid="{00000000-0010-0000-7C01-00001F000000}" name="31" dataDxfId="661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8483">
  <tableColumns count="6">
    <tableColumn id="1" xr3:uid="{00000000-0010-0000-7D01-000001000000}" name="Kolumna1" dataDxfId="697">
      <calculatedColumnFormula>'Wzorzec kategorii'!B48</calculatedColumnFormula>
    </tableColumn>
    <tableColumn id="2" xr3:uid="{00000000-0010-0000-7D01-000002000000}" name="Kolumna2" headerRowDxfId="8482" dataDxfId="696" dataCellStyle="Walutowy"/>
    <tableColumn id="3" xr3:uid="{00000000-0010-0000-7D01-000003000000}" name="Kolumna3" headerRowDxfId="8481" dataDxfId="695" dataCellStyle="Walutowy">
      <calculatedColumnFormula>SUM(Tabela1841393[#This Row])</calculatedColumnFormula>
    </tableColumn>
    <tableColumn id="4" xr3:uid="{00000000-0010-0000-7D01-000004000000}" name="Kolumna4" headerRowDxfId="8480" dataDxfId="694" dataCellStyle="Walutowy">
      <calculatedColumnFormula>C92-D92</calculatedColumnFormula>
    </tableColumn>
    <tableColumn id="5" xr3:uid="{00000000-0010-0000-7D01-000005000000}" name="Kolumna5" headerRowDxfId="8479" dataDxfId="693" dataCellStyle="Procentowy">
      <calculatedColumnFormula>IFERROR(D92/C92,"")</calculatedColumnFormula>
    </tableColumn>
    <tableColumn id="6" xr3:uid="{00000000-0010-0000-7D01-000006000000}" name="Kolumna6" headerRowDxfId="8478" dataDxfId="692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8477" dataDxfId="703">
      <calculatedColumnFormula>'Wzorzec kategorii'!B72</calculatedColumnFormula>
    </tableColumn>
    <tableColumn id="2" xr3:uid="{00000000-0010-0000-7E01-000002000000}" name="Kolumna2" dataDxfId="702" dataCellStyle="Walutowy"/>
    <tableColumn id="3" xr3:uid="{00000000-0010-0000-7E01-000003000000}" name="Kolumna3" dataDxfId="701" dataCellStyle="Walutowy">
      <calculatedColumnFormula>SUM(Tabela192143395[#This Row])</calculatedColumnFormula>
    </tableColumn>
    <tableColumn id="4" xr3:uid="{00000000-0010-0000-7E01-000004000000}" name="Kolumna4" dataDxfId="700" dataCellStyle="Walutowy">
      <calculatedColumnFormula>C116-D116</calculatedColumnFormula>
    </tableColumn>
    <tableColumn id="5" xr3:uid="{00000000-0010-0000-7E01-000005000000}" name="Kolumna5" dataDxfId="699" dataCellStyle="Procentowy">
      <calculatedColumnFormula>IFERROR(D116/C116,"")</calculatedColumnFormula>
    </tableColumn>
    <tableColumn id="6" xr3:uid="{00000000-0010-0000-7E01-000006000000}" name="Kolumna6" dataDxfId="698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8476" dataDxfId="709">
      <calculatedColumnFormula>'Wzorzec kategorii'!B84</calculatedColumnFormula>
    </tableColumn>
    <tableColumn id="2" xr3:uid="{00000000-0010-0000-7F01-000002000000}" name="Kolumna2" dataDxfId="708" dataCellStyle="Walutowy"/>
    <tableColumn id="3" xr3:uid="{00000000-0010-0000-7F01-000003000000}" name="Kolumna3" dataDxfId="707" dataCellStyle="Walutowy">
      <calculatedColumnFormula>SUM(Tabela19212547399[#This Row])</calculatedColumnFormula>
    </tableColumn>
    <tableColumn id="4" xr3:uid="{00000000-0010-0000-7F01-000004000000}" name="Kolumna4" dataDxfId="706" dataCellStyle="Walutowy">
      <calculatedColumnFormula>C128-D128</calculatedColumnFormula>
    </tableColumn>
    <tableColumn id="5" xr3:uid="{00000000-0010-0000-7F01-000005000000}" name="Kolumna5" dataDxfId="705" dataCellStyle="Procentowy">
      <calculatedColumnFormula>IFERROR(D128/C128,"")</calculatedColumnFormula>
    </tableColumn>
    <tableColumn id="6" xr3:uid="{00000000-0010-0000-7F01-000006000000}" name="Kolumna6" dataDxfId="704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8475" dataDxfId="715">
      <calculatedColumnFormula>'Wzorzec kategorii'!B96</calculatedColumnFormula>
    </tableColumn>
    <tableColumn id="2" xr3:uid="{00000000-0010-0000-8001-000002000000}" name="Kolumna2" dataDxfId="714" dataCellStyle="Walutowy"/>
    <tableColumn id="3" xr3:uid="{00000000-0010-0000-8001-000003000000}" name="Kolumna3" dataDxfId="713" dataCellStyle="Walutowy">
      <calculatedColumnFormula>SUM(Tabela19212446398[#This Row])</calculatedColumnFormula>
    </tableColumn>
    <tableColumn id="4" xr3:uid="{00000000-0010-0000-8001-000004000000}" name="Kolumna4" dataDxfId="712" dataCellStyle="Walutowy">
      <calculatedColumnFormula>C140-D140</calculatedColumnFormula>
    </tableColumn>
    <tableColumn id="5" xr3:uid="{00000000-0010-0000-8001-000005000000}" name="Kolumna5" dataDxfId="711" dataCellStyle="Procentowy">
      <calculatedColumnFormula>IFERROR(D140/C140,"")</calculatedColumnFormula>
    </tableColumn>
    <tableColumn id="6" xr3:uid="{00000000-0010-0000-8001-000006000000}" name="Kolumna6" dataDxfId="710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21">
      <calculatedColumnFormula>'Wzorzec kategorii'!B108</calculatedColumnFormula>
    </tableColumn>
    <tableColumn id="2" xr3:uid="{00000000-0010-0000-8101-000002000000}" name="Kolumna2" dataDxfId="720" dataCellStyle="Walutowy"/>
    <tableColumn id="3" xr3:uid="{00000000-0010-0000-8101-000003000000}" name="Kolumna3" dataDxfId="719" dataCellStyle="Walutowy">
      <calculatedColumnFormula>SUM(Tabela192244396[#This Row])</calculatedColumnFormula>
    </tableColumn>
    <tableColumn id="4" xr3:uid="{00000000-0010-0000-8101-000004000000}" name="Kolumna4" dataDxfId="718" dataCellStyle="Walutowy">
      <calculatedColumnFormula>C152-D152</calculatedColumnFormula>
    </tableColumn>
    <tableColumn id="5" xr3:uid="{00000000-0010-0000-8101-000005000000}" name="Kolumna5" dataDxfId="717" dataCellStyle="Procentowy">
      <calculatedColumnFormula>IFERROR(D152/C152,"")</calculatedColumnFormula>
    </tableColumn>
    <tableColumn id="6" xr3:uid="{00000000-0010-0000-8101-000006000000}" name="Kolumna6" dataDxfId="716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7">
      <calculatedColumnFormula>'Wzorzec kategorii'!B120</calculatedColumnFormula>
    </tableColumn>
    <tableColumn id="2" xr3:uid="{00000000-0010-0000-8201-000002000000}" name="Kolumna2" dataDxfId="726" dataCellStyle="Walutowy"/>
    <tableColumn id="3" xr3:uid="{00000000-0010-0000-8201-000003000000}" name="Kolumna3" dataDxfId="725" dataCellStyle="Walutowy">
      <calculatedColumnFormula>SUM(Tabela2548400[#This Row])</calculatedColumnFormula>
    </tableColumn>
    <tableColumn id="4" xr3:uid="{00000000-0010-0000-8201-000004000000}" name="Kolumna4" dataDxfId="724" dataCellStyle="Walutowy">
      <calculatedColumnFormula>C164-D164</calculatedColumnFormula>
    </tableColumn>
    <tableColumn id="5" xr3:uid="{00000000-0010-0000-8201-000005000000}" name="Kolumna5" dataDxfId="723" dataCellStyle="Procentowy">
      <calculatedColumnFormula>IFERROR(D164/C164,"")</calculatedColumnFormula>
    </tableColumn>
    <tableColumn id="6" xr3:uid="{00000000-0010-0000-8201-000006000000}" name="Kolumna6" dataDxfId="722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33">
      <calculatedColumnFormula>'Wzorzec kategorii'!B132</calculatedColumnFormula>
    </tableColumn>
    <tableColumn id="2" xr3:uid="{00000000-0010-0000-8301-000002000000}" name="Kolumna2" dataDxfId="732" dataCellStyle="Walutowy"/>
    <tableColumn id="3" xr3:uid="{00000000-0010-0000-8301-000003000000}" name="Kolumna3" dataDxfId="731" dataCellStyle="Walutowy">
      <calculatedColumnFormula>SUM(Tabela2649401[#This Row])</calculatedColumnFormula>
    </tableColumn>
    <tableColumn id="4" xr3:uid="{00000000-0010-0000-8301-000004000000}" name="Kolumna4" dataDxfId="730" dataCellStyle="Walutowy">
      <calculatedColumnFormula>C176-D176</calculatedColumnFormula>
    </tableColumn>
    <tableColumn id="5" xr3:uid="{00000000-0010-0000-8301-000005000000}" name="Kolumna5" dataDxfId="729" dataCellStyle="Procentowy">
      <calculatedColumnFormula>IFERROR(D176/C176,"")</calculatedColumnFormula>
    </tableColumn>
    <tableColumn id="6" xr3:uid="{00000000-0010-0000-8301-000006000000}" name="Kolumna6" dataDxfId="728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9">
      <calculatedColumnFormula>'Wzorzec kategorii'!B144</calculatedColumnFormula>
    </tableColumn>
    <tableColumn id="2" xr3:uid="{00000000-0010-0000-8401-000002000000}" name="Kolumna2" dataDxfId="738" dataCellStyle="Walutowy"/>
    <tableColumn id="3" xr3:uid="{00000000-0010-0000-8401-000003000000}" name="Kolumna3" dataDxfId="737" dataCellStyle="Walutowy">
      <calculatedColumnFormula>SUM(Tabela2750402[#This Row])</calculatedColumnFormula>
    </tableColumn>
    <tableColumn id="4" xr3:uid="{00000000-0010-0000-8401-000004000000}" name="Kolumna4" dataDxfId="736" dataCellStyle="Walutowy">
      <calculatedColumnFormula>C188-D188</calculatedColumnFormula>
    </tableColumn>
    <tableColumn id="5" xr3:uid="{00000000-0010-0000-8401-000005000000}" name="Kolumna5" dataDxfId="735" dataCellStyle="Procentowy">
      <calculatedColumnFormula>IFERROR(D188/C188,"")</calculatedColumnFormula>
    </tableColumn>
    <tableColumn id="6" xr3:uid="{00000000-0010-0000-8401-000006000000}" name="Kolumna6" dataDxfId="734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 headerRowDxfId="9114" dataDxfId="9113">
  <tableColumns count="2">
    <tableColumn id="1" xr3:uid="{00000000-0010-0000-2800-000001000000}" name="Kolumna1" dataDxfId="9112"/>
    <tableColumn id="2" xr3:uid="{00000000-0010-0000-2800-000002000000}" name="Kolumna2" dataDxfId="9111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5">
      <calculatedColumnFormula>'Wzorzec kategorii'!B156</calculatedColumnFormula>
    </tableColumn>
    <tableColumn id="2" xr3:uid="{00000000-0010-0000-8501-000002000000}" name="Kolumna2" dataDxfId="744" dataCellStyle="Walutowy"/>
    <tableColumn id="3" xr3:uid="{00000000-0010-0000-8501-000003000000}" name="Kolumna3" dataDxfId="743" dataCellStyle="Walutowy">
      <calculatedColumnFormula>SUM(Tabela2851403[#This Row])</calculatedColumnFormula>
    </tableColumn>
    <tableColumn id="4" xr3:uid="{00000000-0010-0000-8501-000004000000}" name="Kolumna4" dataDxfId="742" dataCellStyle="Walutowy">
      <calculatedColumnFormula>C200-D200</calculatedColumnFormula>
    </tableColumn>
    <tableColumn id="5" xr3:uid="{00000000-0010-0000-8501-000005000000}" name="Kolumna5" dataDxfId="741" dataCellStyle="Procentowy">
      <calculatedColumnFormula>IFERROR(D200/C200,"")</calculatedColumnFormula>
    </tableColumn>
    <tableColumn id="6" xr3:uid="{00000000-0010-0000-8501-000006000000}" name="Kolumna6" dataDxfId="740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51">
      <calculatedColumnFormula>'Wzorzec kategorii'!B168</calculatedColumnFormula>
    </tableColumn>
    <tableColumn id="2" xr3:uid="{00000000-0010-0000-8601-000002000000}" name="Kolumna2" dataDxfId="750" dataCellStyle="Walutowy"/>
    <tableColumn id="3" xr3:uid="{00000000-0010-0000-8601-000003000000}" name="Kolumna3" dataDxfId="749" dataCellStyle="Walutowy">
      <calculatedColumnFormula>SUM(Tabela192345397[#This Row])</calculatedColumnFormula>
    </tableColumn>
    <tableColumn id="4" xr3:uid="{00000000-0010-0000-8601-000004000000}" name="Kolumna4" dataDxfId="748" dataCellStyle="Walutowy">
      <calculatedColumnFormula>C212-D212</calculatedColumnFormula>
    </tableColumn>
    <tableColumn id="5" xr3:uid="{00000000-0010-0000-8601-000005000000}" name="Kolumna5" dataDxfId="747" dataCellStyle="Procentowy">
      <calculatedColumnFormula>IFERROR(D212/C212,"")</calculatedColumnFormula>
    </tableColumn>
    <tableColumn id="6" xr3:uid="{00000000-0010-0000-8601-000006000000}" name="Kolumna6" dataDxfId="746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52" dataDxfId="753" headerRowBorderDxfId="8474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84"/>
    <tableColumn id="2" xr3:uid="{00000000-0010-0000-8701-000002000000}" name="2" dataDxfId="783"/>
    <tableColumn id="3" xr3:uid="{00000000-0010-0000-8701-000003000000}" name="3" dataDxfId="782"/>
    <tableColumn id="4" xr3:uid="{00000000-0010-0000-8701-000004000000}" name="4" dataDxfId="781"/>
    <tableColumn id="5" xr3:uid="{00000000-0010-0000-8701-000005000000}" name="5" dataDxfId="780"/>
    <tableColumn id="6" xr3:uid="{00000000-0010-0000-8701-000006000000}" name="6" dataDxfId="779"/>
    <tableColumn id="7" xr3:uid="{00000000-0010-0000-8701-000007000000}" name="7" dataDxfId="778"/>
    <tableColumn id="8" xr3:uid="{00000000-0010-0000-8701-000008000000}" name="8" dataDxfId="777"/>
    <tableColumn id="9" xr3:uid="{00000000-0010-0000-8701-000009000000}" name="9" dataDxfId="776"/>
    <tableColumn id="10" xr3:uid="{00000000-0010-0000-8701-00000A000000}" name="10" dataDxfId="775"/>
    <tableColumn id="11" xr3:uid="{00000000-0010-0000-8701-00000B000000}" name="11" dataDxfId="774"/>
    <tableColumn id="12" xr3:uid="{00000000-0010-0000-8701-00000C000000}" name="12" dataDxfId="773"/>
    <tableColumn id="13" xr3:uid="{00000000-0010-0000-8701-00000D000000}" name="13" dataDxfId="772"/>
    <tableColumn id="14" xr3:uid="{00000000-0010-0000-8701-00000E000000}" name="14" dataDxfId="771"/>
    <tableColumn id="15" xr3:uid="{00000000-0010-0000-8701-00000F000000}" name="15" dataDxfId="770"/>
    <tableColumn id="16" xr3:uid="{00000000-0010-0000-8701-000010000000}" name="16" dataDxfId="769"/>
    <tableColumn id="17" xr3:uid="{00000000-0010-0000-8701-000011000000}" name="17" dataDxfId="768"/>
    <tableColumn id="18" xr3:uid="{00000000-0010-0000-8701-000012000000}" name="18" dataDxfId="767"/>
    <tableColumn id="19" xr3:uid="{00000000-0010-0000-8701-000013000000}" name="19" dataDxfId="766"/>
    <tableColumn id="20" xr3:uid="{00000000-0010-0000-8701-000014000000}" name="20" dataDxfId="765"/>
    <tableColumn id="21" xr3:uid="{00000000-0010-0000-8701-000015000000}" name="21" dataDxfId="764"/>
    <tableColumn id="22" xr3:uid="{00000000-0010-0000-8701-000016000000}" name="22" dataDxfId="763"/>
    <tableColumn id="23" xr3:uid="{00000000-0010-0000-8701-000017000000}" name="23" dataDxfId="762"/>
    <tableColumn id="24" xr3:uid="{00000000-0010-0000-8701-000018000000}" name="24" dataDxfId="761"/>
    <tableColumn id="25" xr3:uid="{00000000-0010-0000-8701-000019000000}" name="25" dataDxfId="760"/>
    <tableColumn id="26" xr3:uid="{00000000-0010-0000-8701-00001A000000}" name="26" dataDxfId="759"/>
    <tableColumn id="27" xr3:uid="{00000000-0010-0000-8701-00001B000000}" name="27" dataDxfId="758"/>
    <tableColumn id="28" xr3:uid="{00000000-0010-0000-8701-00001C000000}" name="28" dataDxfId="757"/>
    <tableColumn id="29" xr3:uid="{00000000-0010-0000-8701-00001D000000}" name="29" dataDxfId="756"/>
    <tableColumn id="30" xr3:uid="{00000000-0010-0000-8701-00001E000000}" name="30" dataDxfId="755"/>
    <tableColumn id="31" xr3:uid="{00000000-0010-0000-8701-00001F000000}" name="31" dataDxfId="75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5" dataDxfId="786" headerRowBorderDxfId="8473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7"/>
    <tableColumn id="2" xr3:uid="{00000000-0010-0000-8801-000002000000}" name="2" dataDxfId="816"/>
    <tableColumn id="3" xr3:uid="{00000000-0010-0000-8801-000003000000}" name="3" dataDxfId="815"/>
    <tableColumn id="4" xr3:uid="{00000000-0010-0000-8801-000004000000}" name="4" dataDxfId="814"/>
    <tableColumn id="5" xr3:uid="{00000000-0010-0000-8801-000005000000}" name="5" dataDxfId="813"/>
    <tableColumn id="6" xr3:uid="{00000000-0010-0000-8801-000006000000}" name="6" dataDxfId="812"/>
    <tableColumn id="7" xr3:uid="{00000000-0010-0000-8801-000007000000}" name="7" dataDxfId="811"/>
    <tableColumn id="8" xr3:uid="{00000000-0010-0000-8801-000008000000}" name="8" dataDxfId="810"/>
    <tableColumn id="9" xr3:uid="{00000000-0010-0000-8801-000009000000}" name="9" dataDxfId="809"/>
    <tableColumn id="10" xr3:uid="{00000000-0010-0000-8801-00000A000000}" name="10" dataDxfId="808"/>
    <tableColumn id="11" xr3:uid="{00000000-0010-0000-8801-00000B000000}" name="11" dataDxfId="807"/>
    <tableColumn id="12" xr3:uid="{00000000-0010-0000-8801-00000C000000}" name="12" dataDxfId="806"/>
    <tableColumn id="13" xr3:uid="{00000000-0010-0000-8801-00000D000000}" name="13" dataDxfId="805"/>
    <tableColumn id="14" xr3:uid="{00000000-0010-0000-8801-00000E000000}" name="14" dataDxfId="804"/>
    <tableColumn id="15" xr3:uid="{00000000-0010-0000-8801-00000F000000}" name="15" dataDxfId="803"/>
    <tableColumn id="16" xr3:uid="{00000000-0010-0000-8801-000010000000}" name="16" dataDxfId="802"/>
    <tableColumn id="17" xr3:uid="{00000000-0010-0000-8801-000011000000}" name="17" dataDxfId="801"/>
    <tableColumn id="18" xr3:uid="{00000000-0010-0000-8801-000012000000}" name="18" dataDxfId="800"/>
    <tableColumn id="19" xr3:uid="{00000000-0010-0000-8801-000013000000}" name="19" dataDxfId="799"/>
    <tableColumn id="20" xr3:uid="{00000000-0010-0000-8801-000014000000}" name="20" dataDxfId="798"/>
    <tableColumn id="21" xr3:uid="{00000000-0010-0000-8801-000015000000}" name="21" dataDxfId="797"/>
    <tableColumn id="22" xr3:uid="{00000000-0010-0000-8801-000016000000}" name="22" dataDxfId="796"/>
    <tableColumn id="23" xr3:uid="{00000000-0010-0000-8801-000017000000}" name="23" dataDxfId="795"/>
    <tableColumn id="24" xr3:uid="{00000000-0010-0000-8801-000018000000}" name="24" dataDxfId="794"/>
    <tableColumn id="25" xr3:uid="{00000000-0010-0000-8801-000019000000}" name="25" dataDxfId="793"/>
    <tableColumn id="26" xr3:uid="{00000000-0010-0000-8801-00001A000000}" name="26" dataDxfId="792"/>
    <tableColumn id="27" xr3:uid="{00000000-0010-0000-8801-00001B000000}" name="27" dataDxfId="791"/>
    <tableColumn id="28" xr3:uid="{00000000-0010-0000-8801-00001C000000}" name="28" dataDxfId="790"/>
    <tableColumn id="29" xr3:uid="{00000000-0010-0000-8801-00001D000000}" name="29" dataDxfId="789"/>
    <tableColumn id="30" xr3:uid="{00000000-0010-0000-8801-00001E000000}" name="30" dataDxfId="788"/>
    <tableColumn id="31" xr3:uid="{00000000-0010-0000-8801-00001F000000}" name="31" dataDxfId="787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8" dataDxfId="819" headerRowBorderDxfId="8472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50"/>
    <tableColumn id="2" xr3:uid="{00000000-0010-0000-8901-000002000000}" name="2" dataDxfId="849"/>
    <tableColumn id="3" xr3:uid="{00000000-0010-0000-8901-000003000000}" name="3" dataDxfId="848"/>
    <tableColumn id="4" xr3:uid="{00000000-0010-0000-8901-000004000000}" name="4" dataDxfId="847"/>
    <tableColumn id="5" xr3:uid="{00000000-0010-0000-8901-000005000000}" name="5" dataDxfId="846"/>
    <tableColumn id="6" xr3:uid="{00000000-0010-0000-8901-000006000000}" name="6" dataDxfId="845"/>
    <tableColumn id="7" xr3:uid="{00000000-0010-0000-8901-000007000000}" name="7" dataDxfId="844"/>
    <tableColumn id="8" xr3:uid="{00000000-0010-0000-8901-000008000000}" name="8" dataDxfId="843"/>
    <tableColumn id="9" xr3:uid="{00000000-0010-0000-8901-000009000000}" name="9" dataDxfId="842"/>
    <tableColumn id="10" xr3:uid="{00000000-0010-0000-8901-00000A000000}" name="10" dataDxfId="841"/>
    <tableColumn id="11" xr3:uid="{00000000-0010-0000-8901-00000B000000}" name="11" dataDxfId="840"/>
    <tableColumn id="12" xr3:uid="{00000000-0010-0000-8901-00000C000000}" name="12" dataDxfId="839"/>
    <tableColumn id="13" xr3:uid="{00000000-0010-0000-8901-00000D000000}" name="13" dataDxfId="838"/>
    <tableColumn id="14" xr3:uid="{00000000-0010-0000-8901-00000E000000}" name="14" dataDxfId="837"/>
    <tableColumn id="15" xr3:uid="{00000000-0010-0000-8901-00000F000000}" name="15" dataDxfId="836"/>
    <tableColumn id="16" xr3:uid="{00000000-0010-0000-8901-000010000000}" name="16" dataDxfId="835"/>
    <tableColumn id="17" xr3:uid="{00000000-0010-0000-8901-000011000000}" name="17" dataDxfId="834"/>
    <tableColumn id="18" xr3:uid="{00000000-0010-0000-8901-000012000000}" name="18" dataDxfId="833"/>
    <tableColumn id="19" xr3:uid="{00000000-0010-0000-8901-000013000000}" name="19" dataDxfId="832"/>
    <tableColumn id="20" xr3:uid="{00000000-0010-0000-8901-000014000000}" name="20" dataDxfId="831"/>
    <tableColumn id="21" xr3:uid="{00000000-0010-0000-8901-000015000000}" name="21" dataDxfId="830"/>
    <tableColumn id="22" xr3:uid="{00000000-0010-0000-8901-000016000000}" name="22" dataDxfId="829"/>
    <tableColumn id="23" xr3:uid="{00000000-0010-0000-8901-000017000000}" name="23" dataDxfId="828"/>
    <tableColumn id="24" xr3:uid="{00000000-0010-0000-8901-000018000000}" name="24" dataDxfId="827"/>
    <tableColumn id="25" xr3:uid="{00000000-0010-0000-8901-000019000000}" name="25" dataDxfId="826"/>
    <tableColumn id="26" xr3:uid="{00000000-0010-0000-8901-00001A000000}" name="26" dataDxfId="825"/>
    <tableColumn id="27" xr3:uid="{00000000-0010-0000-8901-00001B000000}" name="27" dataDxfId="824"/>
    <tableColumn id="28" xr3:uid="{00000000-0010-0000-8901-00001C000000}" name="28" dataDxfId="823"/>
    <tableColumn id="29" xr3:uid="{00000000-0010-0000-8901-00001D000000}" name="29" dataDxfId="822"/>
    <tableColumn id="30" xr3:uid="{00000000-0010-0000-8901-00001E000000}" name="30" dataDxfId="821"/>
    <tableColumn id="31" xr3:uid="{00000000-0010-0000-8901-00001F000000}" name="31" dataDxfId="820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51" dataDxfId="852" headerRowBorderDxfId="8471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83"/>
    <tableColumn id="2" xr3:uid="{00000000-0010-0000-8A01-000002000000}" name="2" dataDxfId="882"/>
    <tableColumn id="3" xr3:uid="{00000000-0010-0000-8A01-000003000000}" name="3" dataDxfId="881"/>
    <tableColumn id="4" xr3:uid="{00000000-0010-0000-8A01-000004000000}" name="4" dataDxfId="880"/>
    <tableColumn id="5" xr3:uid="{00000000-0010-0000-8A01-000005000000}" name="5" dataDxfId="879"/>
    <tableColumn id="6" xr3:uid="{00000000-0010-0000-8A01-000006000000}" name="6" dataDxfId="878"/>
    <tableColumn id="7" xr3:uid="{00000000-0010-0000-8A01-000007000000}" name="7" dataDxfId="877"/>
    <tableColumn id="8" xr3:uid="{00000000-0010-0000-8A01-000008000000}" name="8" dataDxfId="876"/>
    <tableColumn id="9" xr3:uid="{00000000-0010-0000-8A01-000009000000}" name="9" dataDxfId="875"/>
    <tableColumn id="10" xr3:uid="{00000000-0010-0000-8A01-00000A000000}" name="10" dataDxfId="874"/>
    <tableColumn id="11" xr3:uid="{00000000-0010-0000-8A01-00000B000000}" name="11" dataDxfId="873"/>
    <tableColumn id="12" xr3:uid="{00000000-0010-0000-8A01-00000C000000}" name="12" dataDxfId="872"/>
    <tableColumn id="13" xr3:uid="{00000000-0010-0000-8A01-00000D000000}" name="13" dataDxfId="871"/>
    <tableColumn id="14" xr3:uid="{00000000-0010-0000-8A01-00000E000000}" name="14" dataDxfId="870"/>
    <tableColumn id="15" xr3:uid="{00000000-0010-0000-8A01-00000F000000}" name="15" dataDxfId="869"/>
    <tableColumn id="16" xr3:uid="{00000000-0010-0000-8A01-000010000000}" name="16" dataDxfId="868"/>
    <tableColumn id="17" xr3:uid="{00000000-0010-0000-8A01-000011000000}" name="17" dataDxfId="867"/>
    <tableColumn id="18" xr3:uid="{00000000-0010-0000-8A01-000012000000}" name="18" dataDxfId="866"/>
    <tableColumn id="19" xr3:uid="{00000000-0010-0000-8A01-000013000000}" name="19" dataDxfId="865"/>
    <tableColumn id="20" xr3:uid="{00000000-0010-0000-8A01-000014000000}" name="20" dataDxfId="864"/>
    <tableColumn id="21" xr3:uid="{00000000-0010-0000-8A01-000015000000}" name="21" dataDxfId="863"/>
    <tableColumn id="22" xr3:uid="{00000000-0010-0000-8A01-000016000000}" name="22" dataDxfId="862"/>
    <tableColumn id="23" xr3:uid="{00000000-0010-0000-8A01-000017000000}" name="23" dataDxfId="861"/>
    <tableColumn id="24" xr3:uid="{00000000-0010-0000-8A01-000018000000}" name="24" dataDxfId="860"/>
    <tableColumn id="25" xr3:uid="{00000000-0010-0000-8A01-000019000000}" name="25" dataDxfId="859"/>
    <tableColumn id="26" xr3:uid="{00000000-0010-0000-8A01-00001A000000}" name="26" dataDxfId="858"/>
    <tableColumn id="27" xr3:uid="{00000000-0010-0000-8A01-00001B000000}" name="27" dataDxfId="857"/>
    <tableColumn id="28" xr3:uid="{00000000-0010-0000-8A01-00001C000000}" name="28" dataDxfId="856"/>
    <tableColumn id="29" xr3:uid="{00000000-0010-0000-8A01-00001D000000}" name="29" dataDxfId="855"/>
    <tableColumn id="30" xr3:uid="{00000000-0010-0000-8A01-00001E000000}" name="30" dataDxfId="854"/>
    <tableColumn id="31" xr3:uid="{00000000-0010-0000-8A01-00001F000000}" name="31" dataDxfId="853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84" dataDxfId="885" headerRowBorderDxfId="8470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6"/>
    <tableColumn id="2" xr3:uid="{00000000-0010-0000-8B01-000002000000}" name="2" dataDxfId="915"/>
    <tableColumn id="3" xr3:uid="{00000000-0010-0000-8B01-000003000000}" name="3" dataDxfId="914"/>
    <tableColumn id="4" xr3:uid="{00000000-0010-0000-8B01-000004000000}" name="4" dataDxfId="913"/>
    <tableColumn id="5" xr3:uid="{00000000-0010-0000-8B01-000005000000}" name="5" dataDxfId="912"/>
    <tableColumn id="6" xr3:uid="{00000000-0010-0000-8B01-000006000000}" name="6" dataDxfId="911"/>
    <tableColumn id="7" xr3:uid="{00000000-0010-0000-8B01-000007000000}" name="7" dataDxfId="910"/>
    <tableColumn id="8" xr3:uid="{00000000-0010-0000-8B01-000008000000}" name="8" dataDxfId="909"/>
    <tableColumn id="9" xr3:uid="{00000000-0010-0000-8B01-000009000000}" name="9" dataDxfId="908"/>
    <tableColumn id="10" xr3:uid="{00000000-0010-0000-8B01-00000A000000}" name="10" dataDxfId="907"/>
    <tableColumn id="11" xr3:uid="{00000000-0010-0000-8B01-00000B000000}" name="11" dataDxfId="906"/>
    <tableColumn id="12" xr3:uid="{00000000-0010-0000-8B01-00000C000000}" name="12" dataDxfId="905"/>
    <tableColumn id="13" xr3:uid="{00000000-0010-0000-8B01-00000D000000}" name="13" dataDxfId="904"/>
    <tableColumn id="14" xr3:uid="{00000000-0010-0000-8B01-00000E000000}" name="14" dataDxfId="903"/>
    <tableColumn id="15" xr3:uid="{00000000-0010-0000-8B01-00000F000000}" name="15" dataDxfId="902"/>
    <tableColumn id="16" xr3:uid="{00000000-0010-0000-8B01-000010000000}" name="16" dataDxfId="901"/>
    <tableColumn id="17" xr3:uid="{00000000-0010-0000-8B01-000011000000}" name="17" dataDxfId="900"/>
    <tableColumn id="18" xr3:uid="{00000000-0010-0000-8B01-000012000000}" name="18" dataDxfId="899"/>
    <tableColumn id="19" xr3:uid="{00000000-0010-0000-8B01-000013000000}" name="19" dataDxfId="898"/>
    <tableColumn id="20" xr3:uid="{00000000-0010-0000-8B01-000014000000}" name="20" dataDxfId="897"/>
    <tableColumn id="21" xr3:uid="{00000000-0010-0000-8B01-000015000000}" name="21" dataDxfId="896"/>
    <tableColumn id="22" xr3:uid="{00000000-0010-0000-8B01-000016000000}" name="22" dataDxfId="895"/>
    <tableColumn id="23" xr3:uid="{00000000-0010-0000-8B01-000017000000}" name="23" dataDxfId="894"/>
    <tableColumn id="24" xr3:uid="{00000000-0010-0000-8B01-000018000000}" name="24" dataDxfId="893"/>
    <tableColumn id="25" xr3:uid="{00000000-0010-0000-8B01-000019000000}" name="25" dataDxfId="892"/>
    <tableColumn id="26" xr3:uid="{00000000-0010-0000-8B01-00001A000000}" name="26" dataDxfId="891"/>
    <tableColumn id="27" xr3:uid="{00000000-0010-0000-8B01-00001B000000}" name="27" dataDxfId="890"/>
    <tableColumn id="28" xr3:uid="{00000000-0010-0000-8B01-00001C000000}" name="28" dataDxfId="889"/>
    <tableColumn id="29" xr3:uid="{00000000-0010-0000-8B01-00001D000000}" name="29" dataDxfId="888"/>
    <tableColumn id="30" xr3:uid="{00000000-0010-0000-8B01-00001E000000}" name="30" dataDxfId="887"/>
    <tableColumn id="31" xr3:uid="{00000000-0010-0000-8B01-00001F000000}" name="31" dataDxfId="886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7" dataDxfId="918" headerRowBorderDxfId="8469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9"/>
    <tableColumn id="2" xr3:uid="{00000000-0010-0000-8C01-000002000000}" name="2" dataDxfId="948"/>
    <tableColumn id="3" xr3:uid="{00000000-0010-0000-8C01-000003000000}" name="3" dataDxfId="947"/>
    <tableColumn id="4" xr3:uid="{00000000-0010-0000-8C01-000004000000}" name="4" dataDxfId="946"/>
    <tableColumn id="5" xr3:uid="{00000000-0010-0000-8C01-000005000000}" name="5" dataDxfId="945"/>
    <tableColumn id="6" xr3:uid="{00000000-0010-0000-8C01-000006000000}" name="6" dataDxfId="944"/>
    <tableColumn id="7" xr3:uid="{00000000-0010-0000-8C01-000007000000}" name="7" dataDxfId="943"/>
    <tableColumn id="8" xr3:uid="{00000000-0010-0000-8C01-000008000000}" name="8" dataDxfId="942"/>
    <tableColumn id="9" xr3:uid="{00000000-0010-0000-8C01-000009000000}" name="9" dataDxfId="941"/>
    <tableColumn id="10" xr3:uid="{00000000-0010-0000-8C01-00000A000000}" name="10" dataDxfId="940"/>
    <tableColumn id="11" xr3:uid="{00000000-0010-0000-8C01-00000B000000}" name="11" dataDxfId="939"/>
    <tableColumn id="12" xr3:uid="{00000000-0010-0000-8C01-00000C000000}" name="12" dataDxfId="938"/>
    <tableColumn id="13" xr3:uid="{00000000-0010-0000-8C01-00000D000000}" name="13" dataDxfId="937"/>
    <tableColumn id="14" xr3:uid="{00000000-0010-0000-8C01-00000E000000}" name="14" dataDxfId="936"/>
    <tableColumn id="15" xr3:uid="{00000000-0010-0000-8C01-00000F000000}" name="15" dataDxfId="935"/>
    <tableColumn id="16" xr3:uid="{00000000-0010-0000-8C01-000010000000}" name="16" dataDxfId="934"/>
    <tableColumn id="17" xr3:uid="{00000000-0010-0000-8C01-000011000000}" name="17" dataDxfId="933"/>
    <tableColumn id="18" xr3:uid="{00000000-0010-0000-8C01-000012000000}" name="18" dataDxfId="932"/>
    <tableColumn id="19" xr3:uid="{00000000-0010-0000-8C01-000013000000}" name="19" dataDxfId="931"/>
    <tableColumn id="20" xr3:uid="{00000000-0010-0000-8C01-000014000000}" name="20" dataDxfId="930"/>
    <tableColumn id="21" xr3:uid="{00000000-0010-0000-8C01-000015000000}" name="21" dataDxfId="929"/>
    <tableColumn id="22" xr3:uid="{00000000-0010-0000-8C01-000016000000}" name="22" dataDxfId="928"/>
    <tableColumn id="23" xr3:uid="{00000000-0010-0000-8C01-000017000000}" name="23" dataDxfId="927"/>
    <tableColumn id="24" xr3:uid="{00000000-0010-0000-8C01-000018000000}" name="24" dataDxfId="926"/>
    <tableColumn id="25" xr3:uid="{00000000-0010-0000-8C01-000019000000}" name="25" dataDxfId="925"/>
    <tableColumn id="26" xr3:uid="{00000000-0010-0000-8C01-00001A000000}" name="26" dataDxfId="924"/>
    <tableColumn id="27" xr3:uid="{00000000-0010-0000-8C01-00001B000000}" name="27" dataDxfId="923"/>
    <tableColumn id="28" xr3:uid="{00000000-0010-0000-8C01-00001C000000}" name="28" dataDxfId="922"/>
    <tableColumn id="29" xr3:uid="{00000000-0010-0000-8C01-00001D000000}" name="29" dataDxfId="921"/>
    <tableColumn id="30" xr3:uid="{00000000-0010-0000-8C01-00001E000000}" name="30" dataDxfId="920"/>
    <tableColumn id="31" xr3:uid="{00000000-0010-0000-8C01-00001F000000}" name="31" dataDxfId="919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50" dataDxfId="951" headerRowBorderDxfId="8468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82"/>
    <tableColumn id="2" xr3:uid="{00000000-0010-0000-8D01-000002000000}" name="2" dataDxfId="981"/>
    <tableColumn id="3" xr3:uid="{00000000-0010-0000-8D01-000003000000}" name="3" dataDxfId="980"/>
    <tableColumn id="4" xr3:uid="{00000000-0010-0000-8D01-000004000000}" name="4" dataDxfId="979"/>
    <tableColumn id="5" xr3:uid="{00000000-0010-0000-8D01-000005000000}" name="5" dataDxfId="978"/>
    <tableColumn id="6" xr3:uid="{00000000-0010-0000-8D01-000006000000}" name="6" dataDxfId="977"/>
    <tableColumn id="7" xr3:uid="{00000000-0010-0000-8D01-000007000000}" name="7" dataDxfId="976"/>
    <tableColumn id="8" xr3:uid="{00000000-0010-0000-8D01-000008000000}" name="8" dataDxfId="975"/>
    <tableColumn id="9" xr3:uid="{00000000-0010-0000-8D01-000009000000}" name="9" dataDxfId="974"/>
    <tableColumn id="10" xr3:uid="{00000000-0010-0000-8D01-00000A000000}" name="10" dataDxfId="973"/>
    <tableColumn id="11" xr3:uid="{00000000-0010-0000-8D01-00000B000000}" name="11" dataDxfId="972"/>
    <tableColumn id="12" xr3:uid="{00000000-0010-0000-8D01-00000C000000}" name="12" dataDxfId="971"/>
    <tableColumn id="13" xr3:uid="{00000000-0010-0000-8D01-00000D000000}" name="13" dataDxfId="970"/>
    <tableColumn id="14" xr3:uid="{00000000-0010-0000-8D01-00000E000000}" name="14" dataDxfId="969"/>
    <tableColumn id="15" xr3:uid="{00000000-0010-0000-8D01-00000F000000}" name="15" dataDxfId="968"/>
    <tableColumn id="16" xr3:uid="{00000000-0010-0000-8D01-000010000000}" name="16" dataDxfId="967"/>
    <tableColumn id="17" xr3:uid="{00000000-0010-0000-8D01-000011000000}" name="17" dataDxfId="966"/>
    <tableColumn id="18" xr3:uid="{00000000-0010-0000-8D01-000012000000}" name="18" dataDxfId="965"/>
    <tableColumn id="19" xr3:uid="{00000000-0010-0000-8D01-000013000000}" name="19" dataDxfId="964"/>
    <tableColumn id="20" xr3:uid="{00000000-0010-0000-8D01-000014000000}" name="20" dataDxfId="963"/>
    <tableColumn id="21" xr3:uid="{00000000-0010-0000-8D01-000015000000}" name="21" dataDxfId="962"/>
    <tableColumn id="22" xr3:uid="{00000000-0010-0000-8D01-000016000000}" name="22" dataDxfId="961"/>
    <tableColumn id="23" xr3:uid="{00000000-0010-0000-8D01-000017000000}" name="23" dataDxfId="960"/>
    <tableColumn id="24" xr3:uid="{00000000-0010-0000-8D01-000018000000}" name="24" dataDxfId="959"/>
    <tableColumn id="25" xr3:uid="{00000000-0010-0000-8D01-000019000000}" name="25" dataDxfId="958"/>
    <tableColumn id="26" xr3:uid="{00000000-0010-0000-8D01-00001A000000}" name="26" dataDxfId="957"/>
    <tableColumn id="27" xr3:uid="{00000000-0010-0000-8D01-00001B000000}" name="27" dataDxfId="956"/>
    <tableColumn id="28" xr3:uid="{00000000-0010-0000-8D01-00001C000000}" name="28" dataDxfId="955"/>
    <tableColumn id="29" xr3:uid="{00000000-0010-0000-8D01-00001D000000}" name="29" dataDxfId="954"/>
    <tableColumn id="30" xr3:uid="{00000000-0010-0000-8D01-00001E000000}" name="30" dataDxfId="953"/>
    <tableColumn id="31" xr3:uid="{00000000-0010-0000-8D01-00001F000000}" name="31" dataDxfId="952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83" dataDxfId="984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5"/>
    <tableColumn id="2" xr3:uid="{00000000-0010-0000-8E01-000002000000}" name="2" dataDxfId="1014"/>
    <tableColumn id="3" xr3:uid="{00000000-0010-0000-8E01-000003000000}" name="3" dataDxfId="1013"/>
    <tableColumn id="4" xr3:uid="{00000000-0010-0000-8E01-000004000000}" name="4" dataDxfId="1012"/>
    <tableColumn id="5" xr3:uid="{00000000-0010-0000-8E01-000005000000}" name="5" dataDxfId="1011"/>
    <tableColumn id="6" xr3:uid="{00000000-0010-0000-8E01-000006000000}" name="6" dataDxfId="1010"/>
    <tableColumn id="7" xr3:uid="{00000000-0010-0000-8E01-000007000000}" name="7" dataDxfId="1009"/>
    <tableColumn id="8" xr3:uid="{00000000-0010-0000-8E01-000008000000}" name="8" dataDxfId="1008"/>
    <tableColumn id="9" xr3:uid="{00000000-0010-0000-8E01-000009000000}" name="9" dataDxfId="1007"/>
    <tableColumn id="10" xr3:uid="{00000000-0010-0000-8E01-00000A000000}" name="10" dataDxfId="1006"/>
    <tableColumn id="11" xr3:uid="{00000000-0010-0000-8E01-00000B000000}" name="11" dataDxfId="1005"/>
    <tableColumn id="12" xr3:uid="{00000000-0010-0000-8E01-00000C000000}" name="12" dataDxfId="1004"/>
    <tableColumn id="13" xr3:uid="{00000000-0010-0000-8E01-00000D000000}" name="13" dataDxfId="1003"/>
    <tableColumn id="14" xr3:uid="{00000000-0010-0000-8E01-00000E000000}" name="14" dataDxfId="1002"/>
    <tableColumn id="15" xr3:uid="{00000000-0010-0000-8E01-00000F000000}" name="15" dataDxfId="1001"/>
    <tableColumn id="16" xr3:uid="{00000000-0010-0000-8E01-000010000000}" name="16" dataDxfId="1000"/>
    <tableColumn id="17" xr3:uid="{00000000-0010-0000-8E01-000011000000}" name="17" dataDxfId="999"/>
    <tableColumn id="18" xr3:uid="{00000000-0010-0000-8E01-000012000000}" name="18" dataDxfId="998"/>
    <tableColumn id="19" xr3:uid="{00000000-0010-0000-8E01-000013000000}" name="19" dataDxfId="997"/>
    <tableColumn id="20" xr3:uid="{00000000-0010-0000-8E01-000014000000}" name="20" dataDxfId="996"/>
    <tableColumn id="21" xr3:uid="{00000000-0010-0000-8E01-000015000000}" name="21" dataDxfId="995"/>
    <tableColumn id="22" xr3:uid="{00000000-0010-0000-8E01-000016000000}" name="22" dataDxfId="994"/>
    <tableColumn id="23" xr3:uid="{00000000-0010-0000-8E01-000017000000}" name="23" dataDxfId="993"/>
    <tableColumn id="24" xr3:uid="{00000000-0010-0000-8E01-000018000000}" name="24" dataDxfId="992"/>
    <tableColumn id="25" xr3:uid="{00000000-0010-0000-8E01-000019000000}" name="25" dataDxfId="991"/>
    <tableColumn id="26" xr3:uid="{00000000-0010-0000-8E01-00001A000000}" name="26" dataDxfId="990"/>
    <tableColumn id="27" xr3:uid="{00000000-0010-0000-8E01-00001B000000}" name="27" dataDxfId="989"/>
    <tableColumn id="28" xr3:uid="{00000000-0010-0000-8E01-00001C000000}" name="28" dataDxfId="988"/>
    <tableColumn id="29" xr3:uid="{00000000-0010-0000-8E01-00001D000000}" name="29" dataDxfId="987"/>
    <tableColumn id="30" xr3:uid="{00000000-0010-0000-8E01-00001E000000}" name="30" dataDxfId="986"/>
    <tableColumn id="31" xr3:uid="{00000000-0010-0000-8E01-00001F000000}" name="31" dataDxfId="985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9110" dataDxfId="9109">
  <tableColumns count="2">
    <tableColumn id="1" xr3:uid="{8BCE6C1C-824F-DA4E-A9AE-9393546938E7}" name="Kolumna1" dataDxfId="7974"/>
    <tableColumn id="2" xr3:uid="{1598B2A7-7030-D94D-B2B0-80B846B492E9}" name="Kolumna2" headerRowDxfId="9108" dataDxfId="7973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6" dataDxfId="1017" headerRowBorderDxfId="8467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8"/>
    <tableColumn id="2" xr3:uid="{00000000-0010-0000-8F01-000002000000}" name="2" dataDxfId="1047"/>
    <tableColumn id="3" xr3:uid="{00000000-0010-0000-8F01-000003000000}" name="3" dataDxfId="1046"/>
    <tableColumn id="4" xr3:uid="{00000000-0010-0000-8F01-000004000000}" name="4" dataDxfId="1045"/>
    <tableColumn id="5" xr3:uid="{00000000-0010-0000-8F01-000005000000}" name="5" dataDxfId="1044"/>
    <tableColumn id="6" xr3:uid="{00000000-0010-0000-8F01-000006000000}" name="6" dataDxfId="1043"/>
    <tableColumn id="7" xr3:uid="{00000000-0010-0000-8F01-000007000000}" name="7" dataDxfId="1042"/>
    <tableColumn id="8" xr3:uid="{00000000-0010-0000-8F01-000008000000}" name="8" dataDxfId="1041"/>
    <tableColumn id="9" xr3:uid="{00000000-0010-0000-8F01-000009000000}" name="9" dataDxfId="1040"/>
    <tableColumn id="10" xr3:uid="{00000000-0010-0000-8F01-00000A000000}" name="10" dataDxfId="1039"/>
    <tableColumn id="11" xr3:uid="{00000000-0010-0000-8F01-00000B000000}" name="11" dataDxfId="1038"/>
    <tableColumn id="12" xr3:uid="{00000000-0010-0000-8F01-00000C000000}" name="12" dataDxfId="1037"/>
    <tableColumn id="13" xr3:uid="{00000000-0010-0000-8F01-00000D000000}" name="13" dataDxfId="1036"/>
    <tableColumn id="14" xr3:uid="{00000000-0010-0000-8F01-00000E000000}" name="14" dataDxfId="1035"/>
    <tableColumn id="15" xr3:uid="{00000000-0010-0000-8F01-00000F000000}" name="15" dataDxfId="1034"/>
    <tableColumn id="16" xr3:uid="{00000000-0010-0000-8F01-000010000000}" name="16" dataDxfId="1033"/>
    <tableColumn id="17" xr3:uid="{00000000-0010-0000-8F01-000011000000}" name="17" dataDxfId="1032"/>
    <tableColumn id="18" xr3:uid="{00000000-0010-0000-8F01-000012000000}" name="18" dataDxfId="1031"/>
    <tableColumn id="19" xr3:uid="{00000000-0010-0000-8F01-000013000000}" name="19" dataDxfId="1030"/>
    <tableColumn id="20" xr3:uid="{00000000-0010-0000-8F01-000014000000}" name="20" dataDxfId="1029"/>
    <tableColumn id="21" xr3:uid="{00000000-0010-0000-8F01-000015000000}" name="21" dataDxfId="1028"/>
    <tableColumn id="22" xr3:uid="{00000000-0010-0000-8F01-000016000000}" name="22" dataDxfId="1027"/>
    <tableColumn id="23" xr3:uid="{00000000-0010-0000-8F01-000017000000}" name="23" dataDxfId="1026"/>
    <tableColumn id="24" xr3:uid="{00000000-0010-0000-8F01-000018000000}" name="24" dataDxfId="1025"/>
    <tableColumn id="25" xr3:uid="{00000000-0010-0000-8F01-000019000000}" name="25" dataDxfId="1024"/>
    <tableColumn id="26" xr3:uid="{00000000-0010-0000-8F01-00001A000000}" name="26" dataDxfId="1023"/>
    <tableColumn id="27" xr3:uid="{00000000-0010-0000-8F01-00001B000000}" name="27" dataDxfId="1022"/>
    <tableColumn id="28" xr3:uid="{00000000-0010-0000-8F01-00001C000000}" name="28" dataDxfId="1021"/>
    <tableColumn id="29" xr3:uid="{00000000-0010-0000-8F01-00001D000000}" name="29" dataDxfId="1020"/>
    <tableColumn id="30" xr3:uid="{00000000-0010-0000-8F01-00001E000000}" name="30" dataDxfId="1019"/>
    <tableColumn id="31" xr3:uid="{00000000-0010-0000-8F01-00001F000000}" name="31" dataDxfId="1018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9" dataDxfId="1050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81"/>
    <tableColumn id="2" xr3:uid="{00000000-0010-0000-9001-000002000000}" name="2" dataDxfId="1080"/>
    <tableColumn id="3" xr3:uid="{00000000-0010-0000-9001-000003000000}" name="3" dataDxfId="1079"/>
    <tableColumn id="4" xr3:uid="{00000000-0010-0000-9001-000004000000}" name="4" dataDxfId="1078"/>
    <tableColumn id="5" xr3:uid="{00000000-0010-0000-9001-000005000000}" name="5" dataDxfId="1077"/>
    <tableColumn id="6" xr3:uid="{00000000-0010-0000-9001-000006000000}" name="6" dataDxfId="1076"/>
    <tableColumn id="7" xr3:uid="{00000000-0010-0000-9001-000007000000}" name="7" dataDxfId="1075"/>
    <tableColumn id="8" xr3:uid="{00000000-0010-0000-9001-000008000000}" name="8" dataDxfId="1074"/>
    <tableColumn id="9" xr3:uid="{00000000-0010-0000-9001-000009000000}" name="9" dataDxfId="1073"/>
    <tableColumn id="10" xr3:uid="{00000000-0010-0000-9001-00000A000000}" name="10" dataDxfId="1072"/>
    <tableColumn id="11" xr3:uid="{00000000-0010-0000-9001-00000B000000}" name="11" dataDxfId="1071"/>
    <tableColumn id="12" xr3:uid="{00000000-0010-0000-9001-00000C000000}" name="12" dataDxfId="1070"/>
    <tableColumn id="13" xr3:uid="{00000000-0010-0000-9001-00000D000000}" name="13" dataDxfId="1069"/>
    <tableColumn id="14" xr3:uid="{00000000-0010-0000-9001-00000E000000}" name="14" dataDxfId="1068"/>
    <tableColumn id="15" xr3:uid="{00000000-0010-0000-9001-00000F000000}" name="15" dataDxfId="1067"/>
    <tableColumn id="16" xr3:uid="{00000000-0010-0000-9001-000010000000}" name="16" dataDxfId="1066"/>
    <tableColumn id="17" xr3:uid="{00000000-0010-0000-9001-000011000000}" name="17" dataDxfId="1065"/>
    <tableColumn id="18" xr3:uid="{00000000-0010-0000-9001-000012000000}" name="18" dataDxfId="1064"/>
    <tableColumn id="19" xr3:uid="{00000000-0010-0000-9001-000013000000}" name="19" dataDxfId="1063"/>
    <tableColumn id="20" xr3:uid="{00000000-0010-0000-9001-000014000000}" name="20" dataDxfId="1062"/>
    <tableColumn id="21" xr3:uid="{00000000-0010-0000-9001-000015000000}" name="21" dataDxfId="1061"/>
    <tableColumn id="22" xr3:uid="{00000000-0010-0000-9001-000016000000}" name="22" dataDxfId="1060"/>
    <tableColumn id="23" xr3:uid="{00000000-0010-0000-9001-000017000000}" name="23" dataDxfId="1059"/>
    <tableColumn id="24" xr3:uid="{00000000-0010-0000-9001-000018000000}" name="24" dataDxfId="1058"/>
    <tableColumn id="25" xr3:uid="{00000000-0010-0000-9001-000019000000}" name="25" dataDxfId="1057"/>
    <tableColumn id="26" xr3:uid="{00000000-0010-0000-9001-00001A000000}" name="26" dataDxfId="1056"/>
    <tableColumn id="27" xr3:uid="{00000000-0010-0000-9001-00001B000000}" name="27" dataDxfId="1055"/>
    <tableColumn id="28" xr3:uid="{00000000-0010-0000-9001-00001C000000}" name="28" dataDxfId="1054"/>
    <tableColumn id="29" xr3:uid="{00000000-0010-0000-9001-00001D000000}" name="29" dataDxfId="1053"/>
    <tableColumn id="30" xr3:uid="{00000000-0010-0000-9001-00001E000000}" name="30" dataDxfId="1052"/>
    <tableColumn id="31" xr3:uid="{00000000-0010-0000-9001-00001F000000}" name="31" dataDxfId="1051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82" dataDxfId="1083" headerRowBorderDxfId="8466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14"/>
    <tableColumn id="2" xr3:uid="{00000000-0010-0000-9101-000002000000}" name="2" dataDxfId="1113"/>
    <tableColumn id="3" xr3:uid="{00000000-0010-0000-9101-000003000000}" name="3" dataDxfId="1112"/>
    <tableColumn id="4" xr3:uid="{00000000-0010-0000-9101-000004000000}" name="4" dataDxfId="1111"/>
    <tableColumn id="5" xr3:uid="{00000000-0010-0000-9101-000005000000}" name="5" dataDxfId="1110"/>
    <tableColumn id="6" xr3:uid="{00000000-0010-0000-9101-000006000000}" name="6" dataDxfId="1109"/>
    <tableColumn id="7" xr3:uid="{00000000-0010-0000-9101-000007000000}" name="7" dataDxfId="1108"/>
    <tableColumn id="8" xr3:uid="{00000000-0010-0000-9101-000008000000}" name="8" dataDxfId="1107"/>
    <tableColumn id="9" xr3:uid="{00000000-0010-0000-9101-000009000000}" name="9" dataDxfId="1106"/>
    <tableColumn id="10" xr3:uid="{00000000-0010-0000-9101-00000A000000}" name="10" dataDxfId="1105"/>
    <tableColumn id="11" xr3:uid="{00000000-0010-0000-9101-00000B000000}" name="11" dataDxfId="1104"/>
    <tableColumn id="12" xr3:uid="{00000000-0010-0000-9101-00000C000000}" name="12" dataDxfId="1103"/>
    <tableColumn id="13" xr3:uid="{00000000-0010-0000-9101-00000D000000}" name="13" dataDxfId="1102"/>
    <tableColumn id="14" xr3:uid="{00000000-0010-0000-9101-00000E000000}" name="14" dataDxfId="1101"/>
    <tableColumn id="15" xr3:uid="{00000000-0010-0000-9101-00000F000000}" name="15" dataDxfId="1100"/>
    <tableColumn id="16" xr3:uid="{00000000-0010-0000-9101-000010000000}" name="16" dataDxfId="1099"/>
    <tableColumn id="17" xr3:uid="{00000000-0010-0000-9101-000011000000}" name="17" dataDxfId="1098"/>
    <tableColumn id="18" xr3:uid="{00000000-0010-0000-9101-000012000000}" name="18" dataDxfId="1097"/>
    <tableColumn id="19" xr3:uid="{00000000-0010-0000-9101-000013000000}" name="19" dataDxfId="1096"/>
    <tableColumn id="20" xr3:uid="{00000000-0010-0000-9101-000014000000}" name="20" dataDxfId="1095"/>
    <tableColumn id="21" xr3:uid="{00000000-0010-0000-9101-000015000000}" name="21" dataDxfId="1094"/>
    <tableColumn id="22" xr3:uid="{00000000-0010-0000-9101-000016000000}" name="22" dataDxfId="1093"/>
    <tableColumn id="23" xr3:uid="{00000000-0010-0000-9101-000017000000}" name="23" dataDxfId="1092"/>
    <tableColumn id="24" xr3:uid="{00000000-0010-0000-9101-000018000000}" name="24" dataDxfId="1091"/>
    <tableColumn id="25" xr3:uid="{00000000-0010-0000-9101-000019000000}" name="25" dataDxfId="1090"/>
    <tableColumn id="26" xr3:uid="{00000000-0010-0000-9101-00001A000000}" name="26" dataDxfId="1089"/>
    <tableColumn id="27" xr3:uid="{00000000-0010-0000-9101-00001B000000}" name="27" dataDxfId="1088"/>
    <tableColumn id="28" xr3:uid="{00000000-0010-0000-9101-00001C000000}" name="28" dataDxfId="1087"/>
    <tableColumn id="29" xr3:uid="{00000000-0010-0000-9101-00001D000000}" name="29" dataDxfId="1086"/>
    <tableColumn id="30" xr3:uid="{00000000-0010-0000-9101-00001E000000}" name="30" dataDxfId="1085"/>
    <tableColumn id="31" xr3:uid="{00000000-0010-0000-9101-00001F000000}" name="31" dataDxfId="1084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20">
      <calculatedColumnFormula>'Wzorzec kategorii'!B180</calculatedColumnFormula>
    </tableColumn>
    <tableColumn id="2" xr3:uid="{00000000-0010-0000-9201-000002000000}" name="Kolumna2" dataDxfId="1119" dataCellStyle="Walutowy"/>
    <tableColumn id="3" xr3:uid="{00000000-0010-0000-9201-000003000000}" name="Kolumna3" dataDxfId="1118" dataCellStyle="Walutowy">
      <calculatedColumnFormula>SUM(Tabela19234559405[#This Row])</calculatedColumnFormula>
    </tableColumn>
    <tableColumn id="4" xr3:uid="{00000000-0010-0000-9201-000004000000}" name="Kolumna4" dataDxfId="1117" dataCellStyle="Walutowy">
      <calculatedColumnFormula>C224-D224</calculatedColumnFormula>
    </tableColumn>
    <tableColumn id="5" xr3:uid="{00000000-0010-0000-9201-000005000000}" name="Kolumna5" dataDxfId="1116" dataCellStyle="Procentowy">
      <calculatedColumnFormula>IFERROR(D224/C224,"")</calculatedColumnFormula>
    </tableColumn>
    <tableColumn id="6" xr3:uid="{00000000-0010-0000-9201-000006000000}" name="Kolumna6" dataDxfId="1115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21" dataDxfId="1122" headerRowBorderDxfId="8465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53"/>
    <tableColumn id="2" xr3:uid="{00000000-0010-0000-9301-000002000000}" name="2" dataDxfId="1152"/>
    <tableColumn id="3" xr3:uid="{00000000-0010-0000-9301-000003000000}" name="3" dataDxfId="1151"/>
    <tableColumn id="4" xr3:uid="{00000000-0010-0000-9301-000004000000}" name="4" dataDxfId="1150"/>
    <tableColumn id="5" xr3:uid="{00000000-0010-0000-9301-000005000000}" name="5" dataDxfId="1149"/>
    <tableColumn id="6" xr3:uid="{00000000-0010-0000-9301-000006000000}" name="6" dataDxfId="1148"/>
    <tableColumn id="7" xr3:uid="{00000000-0010-0000-9301-000007000000}" name="7" dataDxfId="1147"/>
    <tableColumn id="8" xr3:uid="{00000000-0010-0000-9301-000008000000}" name="8" dataDxfId="1146"/>
    <tableColumn id="9" xr3:uid="{00000000-0010-0000-9301-000009000000}" name="9" dataDxfId="1145"/>
    <tableColumn id="10" xr3:uid="{00000000-0010-0000-9301-00000A000000}" name="10" dataDxfId="1144"/>
    <tableColumn id="11" xr3:uid="{00000000-0010-0000-9301-00000B000000}" name="11" dataDxfId="1143"/>
    <tableColumn id="12" xr3:uid="{00000000-0010-0000-9301-00000C000000}" name="12" dataDxfId="1142"/>
    <tableColumn id="13" xr3:uid="{00000000-0010-0000-9301-00000D000000}" name="13" dataDxfId="1141"/>
    <tableColumn id="14" xr3:uid="{00000000-0010-0000-9301-00000E000000}" name="14" dataDxfId="1140"/>
    <tableColumn id="15" xr3:uid="{00000000-0010-0000-9301-00000F000000}" name="15" dataDxfId="1139"/>
    <tableColumn id="16" xr3:uid="{00000000-0010-0000-9301-000010000000}" name="16" dataDxfId="1138"/>
    <tableColumn id="17" xr3:uid="{00000000-0010-0000-9301-000011000000}" name="17" dataDxfId="1137"/>
    <tableColumn id="18" xr3:uid="{00000000-0010-0000-9301-000012000000}" name="18" dataDxfId="1136"/>
    <tableColumn id="19" xr3:uid="{00000000-0010-0000-9301-000013000000}" name="19" dataDxfId="1135"/>
    <tableColumn id="20" xr3:uid="{00000000-0010-0000-9301-000014000000}" name="20" dataDxfId="1134"/>
    <tableColumn id="21" xr3:uid="{00000000-0010-0000-9301-000015000000}" name="21" dataDxfId="1133"/>
    <tableColumn id="22" xr3:uid="{00000000-0010-0000-9301-000016000000}" name="22" dataDxfId="1132"/>
    <tableColumn id="23" xr3:uid="{00000000-0010-0000-9301-000017000000}" name="23" dataDxfId="1131"/>
    <tableColumn id="24" xr3:uid="{00000000-0010-0000-9301-000018000000}" name="24" dataDxfId="1130"/>
    <tableColumn id="25" xr3:uid="{00000000-0010-0000-9301-000019000000}" name="25" dataDxfId="1129"/>
    <tableColumn id="26" xr3:uid="{00000000-0010-0000-9301-00001A000000}" name="26" dataDxfId="1128"/>
    <tableColumn id="27" xr3:uid="{00000000-0010-0000-9301-00001B000000}" name="27" dataDxfId="1127"/>
    <tableColumn id="28" xr3:uid="{00000000-0010-0000-9301-00001C000000}" name="28" dataDxfId="1126"/>
    <tableColumn id="29" xr3:uid="{00000000-0010-0000-9301-00001D000000}" name="29" dataDxfId="1125"/>
    <tableColumn id="30" xr3:uid="{00000000-0010-0000-9301-00001E000000}" name="30" dataDxfId="1124"/>
    <tableColumn id="31" xr3:uid="{00000000-0010-0000-9301-00001F000000}" name="31" dataDxfId="1123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9">
      <calculatedColumnFormula>'Wzorzec kategorii'!B192</calculatedColumnFormula>
    </tableColumn>
    <tableColumn id="2" xr3:uid="{00000000-0010-0000-9401-000002000000}" name="Kolumna2" dataDxfId="1158" dataCellStyle="Walutowy"/>
    <tableColumn id="3" xr3:uid="{00000000-0010-0000-9401-000003000000}" name="Kolumna3" dataDxfId="1157" dataCellStyle="Walutowy">
      <calculatedColumnFormula>SUM(Tabela1923455962408[#This Row])</calculatedColumnFormula>
    </tableColumn>
    <tableColumn id="4" xr3:uid="{00000000-0010-0000-9401-000004000000}" name="Kolumna4" dataDxfId="1156" dataCellStyle="Walutowy">
      <calculatedColumnFormula>C236-D236</calculatedColumnFormula>
    </tableColumn>
    <tableColumn id="5" xr3:uid="{00000000-0010-0000-9401-000005000000}" name="Kolumna5" dataDxfId="1155" dataCellStyle="Procentowy">
      <calculatedColumnFormula>IFERROR(D236/C236,"")</calculatedColumnFormula>
    </tableColumn>
    <tableColumn id="6" xr3:uid="{00000000-0010-0000-9401-000006000000}" name="Kolumna6" dataDxfId="1154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65">
      <calculatedColumnFormula>'Wzorzec kategorii'!B204</calculatedColumnFormula>
    </tableColumn>
    <tableColumn id="2" xr3:uid="{00000000-0010-0000-9501-000002000000}" name="Kolumna2" dataDxfId="1164" dataCellStyle="Walutowy"/>
    <tableColumn id="3" xr3:uid="{00000000-0010-0000-9501-000003000000}" name="Kolumna3" dataDxfId="1163" dataCellStyle="Walutowy">
      <calculatedColumnFormula>SUM(Tabela1923455963409[#This Row])</calculatedColumnFormula>
    </tableColumn>
    <tableColumn id="4" xr3:uid="{00000000-0010-0000-9501-000004000000}" name="Kolumna4" dataDxfId="1162" dataCellStyle="Walutowy">
      <calculatedColumnFormula>C248-D248</calculatedColumnFormula>
    </tableColumn>
    <tableColumn id="5" xr3:uid="{00000000-0010-0000-9501-000005000000}" name="Kolumna5" dataDxfId="1161" dataCellStyle="Procentowy">
      <calculatedColumnFormula>IFERROR(D248/C248,"")</calculatedColumnFormula>
    </tableColumn>
    <tableColumn id="6" xr3:uid="{00000000-0010-0000-9501-000006000000}" name="Kolumna6" dataDxfId="1160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66" dataDxfId="1167" headerRowBorderDxfId="8464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8"/>
    <tableColumn id="2" xr3:uid="{00000000-0010-0000-9601-000002000000}" name="2" dataDxfId="1197"/>
    <tableColumn id="3" xr3:uid="{00000000-0010-0000-9601-000003000000}" name="3" dataDxfId="1196"/>
    <tableColumn id="4" xr3:uid="{00000000-0010-0000-9601-000004000000}" name="4" dataDxfId="1195"/>
    <tableColumn id="5" xr3:uid="{00000000-0010-0000-9601-000005000000}" name="5" dataDxfId="1194"/>
    <tableColumn id="6" xr3:uid="{00000000-0010-0000-9601-000006000000}" name="6" dataDxfId="1193"/>
    <tableColumn id="7" xr3:uid="{00000000-0010-0000-9601-000007000000}" name="7" dataDxfId="1192"/>
    <tableColumn id="8" xr3:uid="{00000000-0010-0000-9601-000008000000}" name="8" dataDxfId="1191"/>
    <tableColumn id="9" xr3:uid="{00000000-0010-0000-9601-000009000000}" name="9" dataDxfId="1190"/>
    <tableColumn id="10" xr3:uid="{00000000-0010-0000-9601-00000A000000}" name="10" dataDxfId="1189"/>
    <tableColumn id="11" xr3:uid="{00000000-0010-0000-9601-00000B000000}" name="11" dataDxfId="1188"/>
    <tableColumn id="12" xr3:uid="{00000000-0010-0000-9601-00000C000000}" name="12" dataDxfId="1187"/>
    <tableColumn id="13" xr3:uid="{00000000-0010-0000-9601-00000D000000}" name="13" dataDxfId="1186"/>
    <tableColumn id="14" xr3:uid="{00000000-0010-0000-9601-00000E000000}" name="14" dataDxfId="1185"/>
    <tableColumn id="15" xr3:uid="{00000000-0010-0000-9601-00000F000000}" name="15" dataDxfId="1184"/>
    <tableColumn id="16" xr3:uid="{00000000-0010-0000-9601-000010000000}" name="16" dataDxfId="1183"/>
    <tableColumn id="17" xr3:uid="{00000000-0010-0000-9601-000011000000}" name="17" dataDxfId="1182"/>
    <tableColumn id="18" xr3:uid="{00000000-0010-0000-9601-000012000000}" name="18" dataDxfId="1181"/>
    <tableColumn id="19" xr3:uid="{00000000-0010-0000-9601-000013000000}" name="19" dataDxfId="1180"/>
    <tableColumn id="20" xr3:uid="{00000000-0010-0000-9601-000014000000}" name="20" dataDxfId="1179"/>
    <tableColumn id="21" xr3:uid="{00000000-0010-0000-9601-000015000000}" name="21" dataDxfId="1178"/>
    <tableColumn id="22" xr3:uid="{00000000-0010-0000-9601-000016000000}" name="22" dataDxfId="1177"/>
    <tableColumn id="23" xr3:uid="{00000000-0010-0000-9601-000017000000}" name="23" dataDxfId="1176"/>
    <tableColumn id="24" xr3:uid="{00000000-0010-0000-9601-000018000000}" name="24" dataDxfId="1175"/>
    <tableColumn id="25" xr3:uid="{00000000-0010-0000-9601-000019000000}" name="25" dataDxfId="1174"/>
    <tableColumn id="26" xr3:uid="{00000000-0010-0000-9601-00001A000000}" name="26" dataDxfId="1173"/>
    <tableColumn id="27" xr3:uid="{00000000-0010-0000-9601-00001B000000}" name="27" dataDxfId="1172"/>
    <tableColumn id="28" xr3:uid="{00000000-0010-0000-9601-00001C000000}" name="28" dataDxfId="1171"/>
    <tableColumn id="29" xr3:uid="{00000000-0010-0000-9601-00001D000000}" name="29" dataDxfId="1170"/>
    <tableColumn id="30" xr3:uid="{00000000-0010-0000-9601-00001E000000}" name="30" dataDxfId="1169"/>
    <tableColumn id="31" xr3:uid="{00000000-0010-0000-9601-00001F000000}" name="31" dataDxfId="1168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9" dataDxfId="1200" headerRowBorderDxfId="8463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31"/>
    <tableColumn id="2" xr3:uid="{00000000-0010-0000-9701-000002000000}" name="2" dataDxfId="1230"/>
    <tableColumn id="3" xr3:uid="{00000000-0010-0000-9701-000003000000}" name="3" dataDxfId="1229"/>
    <tableColumn id="4" xr3:uid="{00000000-0010-0000-9701-000004000000}" name="4" dataDxfId="1228"/>
    <tableColumn id="5" xr3:uid="{00000000-0010-0000-9701-000005000000}" name="5" dataDxfId="1227"/>
    <tableColumn id="6" xr3:uid="{00000000-0010-0000-9701-000006000000}" name="6" dataDxfId="1226"/>
    <tableColumn id="7" xr3:uid="{00000000-0010-0000-9701-000007000000}" name="7" dataDxfId="1225"/>
    <tableColumn id="8" xr3:uid="{00000000-0010-0000-9701-000008000000}" name="8" dataDxfId="1224"/>
    <tableColumn id="9" xr3:uid="{00000000-0010-0000-9701-000009000000}" name="9" dataDxfId="1223"/>
    <tableColumn id="10" xr3:uid="{00000000-0010-0000-9701-00000A000000}" name="10" dataDxfId="1222"/>
    <tableColumn id="11" xr3:uid="{00000000-0010-0000-9701-00000B000000}" name="11" dataDxfId="1221"/>
    <tableColumn id="12" xr3:uid="{00000000-0010-0000-9701-00000C000000}" name="12" dataDxfId="1220"/>
    <tableColumn id="13" xr3:uid="{00000000-0010-0000-9701-00000D000000}" name="13" dataDxfId="1219"/>
    <tableColumn id="14" xr3:uid="{00000000-0010-0000-9701-00000E000000}" name="14" dataDxfId="1218"/>
    <tableColumn id="15" xr3:uid="{00000000-0010-0000-9701-00000F000000}" name="15" dataDxfId="1217"/>
    <tableColumn id="16" xr3:uid="{00000000-0010-0000-9701-000010000000}" name="16" dataDxfId="1216"/>
    <tableColumn id="17" xr3:uid="{00000000-0010-0000-9701-000011000000}" name="17" dataDxfId="1215"/>
    <tableColumn id="18" xr3:uid="{00000000-0010-0000-9701-000012000000}" name="18" dataDxfId="1214"/>
    <tableColumn id="19" xr3:uid="{00000000-0010-0000-9701-000013000000}" name="19" dataDxfId="1213"/>
    <tableColumn id="20" xr3:uid="{00000000-0010-0000-9701-000014000000}" name="20" dataDxfId="1212"/>
    <tableColumn id="21" xr3:uid="{00000000-0010-0000-9701-000015000000}" name="21" dataDxfId="1211"/>
    <tableColumn id="22" xr3:uid="{00000000-0010-0000-9701-000016000000}" name="22" dataDxfId="1210"/>
    <tableColumn id="23" xr3:uid="{00000000-0010-0000-9701-000017000000}" name="23" dataDxfId="1209"/>
    <tableColumn id="24" xr3:uid="{00000000-0010-0000-9701-000018000000}" name="24" dataDxfId="1208"/>
    <tableColumn id="25" xr3:uid="{00000000-0010-0000-9701-000019000000}" name="25" dataDxfId="1207"/>
    <tableColumn id="26" xr3:uid="{00000000-0010-0000-9701-00001A000000}" name="26" dataDxfId="1206"/>
    <tableColumn id="27" xr3:uid="{00000000-0010-0000-9701-00001B000000}" name="27" dataDxfId="1205"/>
    <tableColumn id="28" xr3:uid="{00000000-0010-0000-9701-00001C000000}" name="28" dataDxfId="1204"/>
    <tableColumn id="29" xr3:uid="{00000000-0010-0000-9701-00001D000000}" name="29" dataDxfId="1203"/>
    <tableColumn id="30" xr3:uid="{00000000-0010-0000-9701-00001E000000}" name="30" dataDxfId="1202"/>
    <tableColumn id="31" xr3:uid="{00000000-0010-0000-9701-00001F000000}" name="31" dataDxfId="1201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32" dataDxfId="1233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64"/>
    <tableColumn id="2" xr3:uid="{00000000-0010-0000-9801-000002000000}" name="2" dataDxfId="1263"/>
    <tableColumn id="3" xr3:uid="{00000000-0010-0000-9801-000003000000}" name="3" dataDxfId="1262"/>
    <tableColumn id="4" xr3:uid="{00000000-0010-0000-9801-000004000000}" name="4" dataDxfId="1261"/>
    <tableColumn id="5" xr3:uid="{00000000-0010-0000-9801-000005000000}" name="5" dataDxfId="1260"/>
    <tableColumn id="6" xr3:uid="{00000000-0010-0000-9801-000006000000}" name="6" dataDxfId="1259"/>
    <tableColumn id="7" xr3:uid="{00000000-0010-0000-9801-000007000000}" name="7" dataDxfId="1258"/>
    <tableColumn id="8" xr3:uid="{00000000-0010-0000-9801-000008000000}" name="8" dataDxfId="1257"/>
    <tableColumn id="9" xr3:uid="{00000000-0010-0000-9801-000009000000}" name="9" dataDxfId="1256"/>
    <tableColumn id="10" xr3:uid="{00000000-0010-0000-9801-00000A000000}" name="10" dataDxfId="1255"/>
    <tableColumn id="11" xr3:uid="{00000000-0010-0000-9801-00000B000000}" name="11" dataDxfId="1254"/>
    <tableColumn id="12" xr3:uid="{00000000-0010-0000-9801-00000C000000}" name="12" dataDxfId="1253"/>
    <tableColumn id="13" xr3:uid="{00000000-0010-0000-9801-00000D000000}" name="13" dataDxfId="1252"/>
    <tableColumn id="14" xr3:uid="{00000000-0010-0000-9801-00000E000000}" name="14" dataDxfId="1251"/>
    <tableColumn id="15" xr3:uid="{00000000-0010-0000-9801-00000F000000}" name="15" dataDxfId="1250"/>
    <tableColumn id="16" xr3:uid="{00000000-0010-0000-9801-000010000000}" name="16" dataDxfId="1249"/>
    <tableColumn id="17" xr3:uid="{00000000-0010-0000-9801-000011000000}" name="17" dataDxfId="1248"/>
    <tableColumn id="18" xr3:uid="{00000000-0010-0000-9801-000012000000}" name="18" dataDxfId="1247"/>
    <tableColumn id="19" xr3:uid="{00000000-0010-0000-9801-000013000000}" name="19" dataDxfId="1246"/>
    <tableColumn id="20" xr3:uid="{00000000-0010-0000-9801-000014000000}" name="20" dataDxfId="1245"/>
    <tableColumn id="21" xr3:uid="{00000000-0010-0000-9801-000015000000}" name="21" dataDxfId="1244"/>
    <tableColumn id="22" xr3:uid="{00000000-0010-0000-9801-000016000000}" name="22" dataDxfId="1243"/>
    <tableColumn id="23" xr3:uid="{00000000-0010-0000-9801-000017000000}" name="23" dataDxfId="1242"/>
    <tableColumn id="24" xr3:uid="{00000000-0010-0000-9801-000018000000}" name="24" dataDxfId="1241"/>
    <tableColumn id="25" xr3:uid="{00000000-0010-0000-9801-000019000000}" name="25" dataDxfId="1240"/>
    <tableColumn id="26" xr3:uid="{00000000-0010-0000-9801-00001A000000}" name="26" dataDxfId="1239"/>
    <tableColumn id="27" xr3:uid="{00000000-0010-0000-9801-00001B000000}" name="27" dataDxfId="1238"/>
    <tableColumn id="28" xr3:uid="{00000000-0010-0000-9801-00001C000000}" name="28" dataDxfId="1237"/>
    <tableColumn id="29" xr3:uid="{00000000-0010-0000-9801-00001D000000}" name="29" dataDxfId="1236"/>
    <tableColumn id="30" xr3:uid="{00000000-0010-0000-9801-00001E000000}" name="30" dataDxfId="1235"/>
    <tableColumn id="31" xr3:uid="{00000000-0010-0000-9801-00001F000000}" name="31" dataDxfId="1234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9107" dataDxfId="9106">
  <tableColumns count="2">
    <tableColumn id="1" xr3:uid="{0BB40CFD-40AD-2E4B-9030-8B649C6A159A}" name="Kolumna1" dataDxfId="7958"/>
    <tableColumn id="2" xr3:uid="{EE79AE63-FAB0-AF4F-9C0A-BABC57479DE5}" name="Kolumna2" headerRowDxfId="9105" dataDxfId="7957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8446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8445" dataDxfId="4" dataCellStyle="Walutowy"/>
    <tableColumn id="3" xr3:uid="{00000000-0010-0000-9901-000003000000}" name="02" headerRowDxfId="8444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8443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 dataDxfId="19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50"/>
    <tableColumn id="2" xr3:uid="{00000000-0010-0000-9C01-000002000000}" name="2" dataDxfId="49"/>
    <tableColumn id="3" xr3:uid="{00000000-0010-0000-9C01-000003000000}" name="3" dataDxfId="48"/>
    <tableColumn id="4" xr3:uid="{00000000-0010-0000-9C01-000004000000}" name="4" dataDxfId="47"/>
    <tableColumn id="5" xr3:uid="{00000000-0010-0000-9C01-000005000000}" name="5" dataDxfId="46"/>
    <tableColumn id="6" xr3:uid="{00000000-0010-0000-9C01-000006000000}" name="6" dataDxfId="45"/>
    <tableColumn id="7" xr3:uid="{00000000-0010-0000-9C01-000007000000}" name="7" dataDxfId="44"/>
    <tableColumn id="8" xr3:uid="{00000000-0010-0000-9C01-000008000000}" name="8" dataDxfId="43"/>
    <tableColumn id="9" xr3:uid="{00000000-0010-0000-9C01-000009000000}" name="9" dataDxfId="42"/>
    <tableColumn id="10" xr3:uid="{00000000-0010-0000-9C01-00000A000000}" name="10" dataDxfId="41"/>
    <tableColumn id="11" xr3:uid="{00000000-0010-0000-9C01-00000B000000}" name="11" dataDxfId="40"/>
    <tableColumn id="12" xr3:uid="{00000000-0010-0000-9C01-00000C000000}" name="12" dataDxfId="39"/>
    <tableColumn id="13" xr3:uid="{00000000-0010-0000-9C01-00000D000000}" name="13" dataDxfId="38"/>
    <tableColumn id="14" xr3:uid="{00000000-0010-0000-9C01-00000E000000}" name="14" dataDxfId="37"/>
    <tableColumn id="15" xr3:uid="{00000000-0010-0000-9C01-00000F000000}" name="15" dataDxfId="36"/>
    <tableColumn id="16" xr3:uid="{00000000-0010-0000-9C01-000010000000}" name="16" dataDxfId="35"/>
    <tableColumn id="17" xr3:uid="{00000000-0010-0000-9C01-000011000000}" name="17" dataDxfId="34"/>
    <tableColumn id="18" xr3:uid="{00000000-0010-0000-9C01-000012000000}" name="18" dataDxfId="33"/>
    <tableColumn id="19" xr3:uid="{00000000-0010-0000-9C01-000013000000}" name="19" dataDxfId="32"/>
    <tableColumn id="20" xr3:uid="{00000000-0010-0000-9C01-000014000000}" name="20" dataDxfId="31"/>
    <tableColumn id="21" xr3:uid="{00000000-0010-0000-9C01-000015000000}" name="21" dataDxfId="30"/>
    <tableColumn id="22" xr3:uid="{00000000-0010-0000-9C01-000016000000}" name="22" dataDxfId="29"/>
    <tableColumn id="23" xr3:uid="{00000000-0010-0000-9C01-000017000000}" name="23" dataDxfId="28"/>
    <tableColumn id="24" xr3:uid="{00000000-0010-0000-9C01-000018000000}" name="24" dataDxfId="27"/>
    <tableColumn id="25" xr3:uid="{00000000-0010-0000-9C01-000019000000}" name="25" dataDxfId="26"/>
    <tableColumn id="26" xr3:uid="{00000000-0010-0000-9C01-00001A000000}" name="26" dataDxfId="25"/>
    <tableColumn id="27" xr3:uid="{00000000-0010-0000-9C01-00001B000000}" name="27" dataDxfId="24"/>
    <tableColumn id="28" xr3:uid="{00000000-0010-0000-9C01-00001C000000}" name="28" dataDxfId="23"/>
    <tableColumn id="29" xr3:uid="{00000000-0010-0000-9C01-00001D000000}" name="29" dataDxfId="22"/>
    <tableColumn id="30" xr3:uid="{00000000-0010-0000-9C01-00001E000000}" name="30" dataDxfId="21"/>
    <tableColumn id="31" xr3:uid="{00000000-0010-0000-9C01-00001F000000}" name="31" dataDxfId="2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8442">
  <tableColumns count="6">
    <tableColumn id="1" xr3:uid="{00000000-0010-0000-9D01-000001000000}" name="Kolumna1" dataDxfId="56">
      <calculatedColumnFormula>'Wzorzec kategorii'!B48</calculatedColumnFormula>
    </tableColumn>
    <tableColumn id="2" xr3:uid="{00000000-0010-0000-9D01-000002000000}" name="Kolumna2" headerRowDxfId="8441" dataDxfId="55" dataCellStyle="Walutowy"/>
    <tableColumn id="3" xr3:uid="{00000000-0010-0000-9D01-000003000000}" name="Kolumna3" headerRowDxfId="8440" dataDxfId="54" dataCellStyle="Walutowy">
      <calculatedColumnFormula>SUM(Tabela1841425[#This Row])</calculatedColumnFormula>
    </tableColumn>
    <tableColumn id="4" xr3:uid="{00000000-0010-0000-9D01-000004000000}" name="Kolumna4" headerRowDxfId="8439" dataDxfId="53" dataCellStyle="Walutowy">
      <calculatedColumnFormula>C92-D92</calculatedColumnFormula>
    </tableColumn>
    <tableColumn id="5" xr3:uid="{00000000-0010-0000-9D01-000005000000}" name="Kolumna5" headerRowDxfId="8438" dataDxfId="52" dataCellStyle="Procentowy">
      <calculatedColumnFormula>IFERROR(D92/C92,"")</calculatedColumnFormula>
    </tableColumn>
    <tableColumn id="6" xr3:uid="{00000000-0010-0000-9D01-000006000000}" name="Kolumna6" headerRowDxfId="8437" dataDxfId="51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8436" dataDxfId="62">
      <calculatedColumnFormula>'Wzorzec kategorii'!B72</calculatedColumnFormula>
    </tableColumn>
    <tableColumn id="2" xr3:uid="{00000000-0010-0000-9E01-000002000000}" name="Kolumna2" dataDxfId="61" dataCellStyle="Walutowy"/>
    <tableColumn id="3" xr3:uid="{00000000-0010-0000-9E01-000003000000}" name="Kolumna3" dataDxfId="60" dataCellStyle="Walutowy">
      <calculatedColumnFormula>SUM(Tabela192143427[#This Row])</calculatedColumnFormula>
    </tableColumn>
    <tableColumn id="4" xr3:uid="{00000000-0010-0000-9E01-000004000000}" name="Kolumna4" dataDxfId="59" dataCellStyle="Walutowy">
      <calculatedColumnFormula>C116-D116</calculatedColumnFormula>
    </tableColumn>
    <tableColumn id="5" xr3:uid="{00000000-0010-0000-9E01-000005000000}" name="Kolumna5" dataDxfId="58" dataCellStyle="Procentowy">
      <calculatedColumnFormula>IFERROR(D116/C116,"")</calculatedColumnFormula>
    </tableColumn>
    <tableColumn id="6" xr3:uid="{00000000-0010-0000-9E01-000006000000}" name="Kolumna6" dataDxfId="57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8435" dataDxfId="68">
      <calculatedColumnFormula>'Wzorzec kategorii'!B84</calculatedColumnFormula>
    </tableColumn>
    <tableColumn id="2" xr3:uid="{00000000-0010-0000-9F01-000002000000}" name="Kolumna2" dataDxfId="67" dataCellStyle="Walutowy"/>
    <tableColumn id="3" xr3:uid="{00000000-0010-0000-9F01-000003000000}" name="Kolumna3" dataDxfId="66" dataCellStyle="Walutowy">
      <calculatedColumnFormula>SUM(Tabela19212547431[#This Row])</calculatedColumnFormula>
    </tableColumn>
    <tableColumn id="4" xr3:uid="{00000000-0010-0000-9F01-000004000000}" name="Kolumna4" dataDxfId="65" dataCellStyle="Walutowy">
      <calculatedColumnFormula>C128-D128</calculatedColumnFormula>
    </tableColumn>
    <tableColumn id="5" xr3:uid="{00000000-0010-0000-9F01-000005000000}" name="Kolumna5" dataDxfId="64" dataCellStyle="Procentowy">
      <calculatedColumnFormula>IFERROR(D128/C128,"")</calculatedColumnFormula>
    </tableColumn>
    <tableColumn id="6" xr3:uid="{00000000-0010-0000-9F01-000006000000}" name="Kolumna6" dataDxfId="63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8434" dataDxfId="74">
      <calculatedColumnFormula>'Wzorzec kategorii'!B96</calculatedColumnFormula>
    </tableColumn>
    <tableColumn id="2" xr3:uid="{00000000-0010-0000-A001-000002000000}" name="Kolumna2" dataDxfId="73" dataCellStyle="Walutowy"/>
    <tableColumn id="3" xr3:uid="{00000000-0010-0000-A001-000003000000}" name="Kolumna3" dataDxfId="72" dataCellStyle="Walutowy">
      <calculatedColumnFormula>SUM(Tabela19212446430[#This Row])</calculatedColumnFormula>
    </tableColumn>
    <tableColumn id="4" xr3:uid="{00000000-0010-0000-A001-000004000000}" name="Kolumna4" dataDxfId="71" dataCellStyle="Walutowy">
      <calculatedColumnFormula>C140-D140</calculatedColumnFormula>
    </tableColumn>
    <tableColumn id="5" xr3:uid="{00000000-0010-0000-A001-000005000000}" name="Kolumna5" dataDxfId="70" dataCellStyle="Procentowy">
      <calculatedColumnFormula>IFERROR(D140/C140,"")</calculatedColumnFormula>
    </tableColumn>
    <tableColumn id="6" xr3:uid="{00000000-0010-0000-A001-000006000000}" name="Kolumna6" dataDxfId="69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80">
      <calculatedColumnFormula>'Wzorzec kategorii'!B108</calculatedColumnFormula>
    </tableColumn>
    <tableColumn id="2" xr3:uid="{00000000-0010-0000-A101-000002000000}" name="Kolumna2" dataDxfId="79" dataCellStyle="Walutowy"/>
    <tableColumn id="3" xr3:uid="{00000000-0010-0000-A101-000003000000}" name="Kolumna3" dataDxfId="78" dataCellStyle="Walutowy">
      <calculatedColumnFormula>SUM(Tabela192244428[#This Row])</calculatedColumnFormula>
    </tableColumn>
    <tableColumn id="4" xr3:uid="{00000000-0010-0000-A101-000004000000}" name="Kolumna4" dataDxfId="77" dataCellStyle="Walutowy">
      <calculatedColumnFormula>C152-D152</calculatedColumnFormula>
    </tableColumn>
    <tableColumn id="5" xr3:uid="{00000000-0010-0000-A101-000005000000}" name="Kolumna5" dataDxfId="76" dataCellStyle="Procentowy">
      <calculatedColumnFormula>IFERROR(D152/C152,"")</calculatedColumnFormula>
    </tableColumn>
    <tableColumn id="6" xr3:uid="{00000000-0010-0000-A101-000006000000}" name="Kolumna6" dataDxfId="75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6">
      <calculatedColumnFormula>'Wzorzec kategorii'!B120</calculatedColumnFormula>
    </tableColumn>
    <tableColumn id="2" xr3:uid="{00000000-0010-0000-A201-000002000000}" name="Kolumna2" dataDxfId="85" dataCellStyle="Walutowy"/>
    <tableColumn id="3" xr3:uid="{00000000-0010-0000-A201-000003000000}" name="Kolumna3" dataDxfId="84" dataCellStyle="Walutowy">
      <calculatedColumnFormula>SUM(Tabela2548432[#This Row])</calculatedColumnFormula>
    </tableColumn>
    <tableColumn id="4" xr3:uid="{00000000-0010-0000-A201-000004000000}" name="Kolumna4" dataDxfId="83" dataCellStyle="Walutowy">
      <calculatedColumnFormula>C164-D164</calculatedColumnFormula>
    </tableColumn>
    <tableColumn id="5" xr3:uid="{00000000-0010-0000-A201-000005000000}" name="Kolumna5" dataDxfId="82" dataCellStyle="Procentowy">
      <calculatedColumnFormula>IFERROR(D164/C164,"")</calculatedColumnFormula>
    </tableColumn>
    <tableColumn id="6" xr3:uid="{00000000-0010-0000-A201-000006000000}" name="Kolumna6" dataDxfId="81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7960" dataDxfId="7959" dataCellStyle="Walutowy">
  <tableColumns count="12">
    <tableColumn id="1" xr3:uid="{E1FB25C6-DA17-574A-8E05-3041DAC2D444}" name="Kolumna1" dataDxfId="7972" dataCellStyle="Walutowy"/>
    <tableColumn id="2" xr3:uid="{7896468A-05F9-3340-BCD2-DC8949DCE26F}" name="Kolumna2" headerRowDxfId="9104" dataDxfId="7971" dataCellStyle="Walutowy"/>
    <tableColumn id="3" xr3:uid="{DE258E1C-4372-D540-878B-756B8F6D2410}" name="Kolumna3" headerRowDxfId="9103" dataDxfId="7970" dataCellStyle="Walutowy"/>
    <tableColumn id="4" xr3:uid="{12D3385E-DF95-D349-BE73-3F546A473C21}" name="Kolumna4" headerRowDxfId="9102" dataDxfId="7969" dataCellStyle="Walutowy"/>
    <tableColumn id="5" xr3:uid="{2263286B-DC34-C04B-9102-786FB4BC6D60}" name="Kolumna5" headerRowDxfId="9101" dataDxfId="7968" dataCellStyle="Walutowy"/>
    <tableColumn id="6" xr3:uid="{23375A2B-01C3-F04B-A2D6-FCF4A2F08043}" name="Kolumna6" headerRowDxfId="9100" dataDxfId="7967" dataCellStyle="Walutowy"/>
    <tableColumn id="7" xr3:uid="{4D16B932-E77E-124E-B435-90D3633E53F6}" name="Kolumna7" headerRowDxfId="9099" dataDxfId="7966" dataCellStyle="Walutowy"/>
    <tableColumn id="8" xr3:uid="{F1BE62BB-4B46-F943-B990-06A32CADC32A}" name="Kolumna8" headerRowDxfId="9098" dataDxfId="7965" dataCellStyle="Walutowy"/>
    <tableColumn id="9" xr3:uid="{6884619F-3115-8341-B605-D8296E8FFB0E}" name="Kolumna9" headerRowDxfId="9097" dataDxfId="7964" dataCellStyle="Walutowy"/>
    <tableColumn id="10" xr3:uid="{6BDF10D2-7EBE-EF47-9341-EA79DA76804A}" name="Kolumna10" headerRowDxfId="9096" dataDxfId="7963" dataCellStyle="Walutowy"/>
    <tableColumn id="11" xr3:uid="{7936311B-7ECB-D441-8D8A-234AF5BE755A}" name="Kolumna11" headerRowDxfId="9095" dataDxfId="7962" dataCellStyle="Walutowy"/>
    <tableColumn id="12" xr3:uid="{780AAABE-5ABF-924E-8A06-450510A4FF1B}" name="Kolumna12" headerRowDxfId="9094" dataDxfId="7961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2">
      <calculatedColumnFormula>'Wzorzec kategorii'!B132</calculatedColumnFormula>
    </tableColumn>
    <tableColumn id="2" xr3:uid="{00000000-0010-0000-A301-000002000000}" name="Kolumna2" dataDxfId="91" dataCellStyle="Walutowy"/>
    <tableColumn id="3" xr3:uid="{00000000-0010-0000-A301-000003000000}" name="Kolumna3" dataDxfId="90" dataCellStyle="Walutowy">
      <calculatedColumnFormula>SUM(Tabela2649433[#This Row])</calculatedColumnFormula>
    </tableColumn>
    <tableColumn id="4" xr3:uid="{00000000-0010-0000-A301-000004000000}" name="Kolumna4" dataDxfId="89" dataCellStyle="Walutowy">
      <calculatedColumnFormula>C176-D176</calculatedColumnFormula>
    </tableColumn>
    <tableColumn id="5" xr3:uid="{00000000-0010-0000-A301-000005000000}" name="Kolumna5" dataDxfId="88" dataCellStyle="Procentowy">
      <calculatedColumnFormula>IFERROR(D176/C176,"")</calculatedColumnFormula>
    </tableColumn>
    <tableColumn id="6" xr3:uid="{00000000-0010-0000-A301-000006000000}" name="Kolumna6" dataDxfId="87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8">
      <calculatedColumnFormula>'Wzorzec kategorii'!B144</calculatedColumnFormula>
    </tableColumn>
    <tableColumn id="2" xr3:uid="{00000000-0010-0000-A401-000002000000}" name="Kolumna2" dataDxfId="97" dataCellStyle="Walutowy"/>
    <tableColumn id="3" xr3:uid="{00000000-0010-0000-A401-000003000000}" name="Kolumna3" dataDxfId="96" dataCellStyle="Walutowy">
      <calculatedColumnFormula>SUM(Tabela2750434[#This Row])</calculatedColumnFormula>
    </tableColumn>
    <tableColumn id="4" xr3:uid="{00000000-0010-0000-A401-000004000000}" name="Kolumna4" dataDxfId="95" dataCellStyle="Walutowy">
      <calculatedColumnFormula>C188-D188</calculatedColumnFormula>
    </tableColumn>
    <tableColumn id="5" xr3:uid="{00000000-0010-0000-A401-000005000000}" name="Kolumna5" dataDxfId="94" dataCellStyle="Procentowy">
      <calculatedColumnFormula>IFERROR(D188/C188,"")</calculatedColumnFormula>
    </tableColumn>
    <tableColumn id="6" xr3:uid="{00000000-0010-0000-A401-000006000000}" name="Kolumna6" dataDxfId="93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4">
      <calculatedColumnFormula>'Wzorzec kategorii'!B156</calculatedColumnFormula>
    </tableColumn>
    <tableColumn id="2" xr3:uid="{00000000-0010-0000-A501-000002000000}" name="Kolumna2" dataDxfId="103" dataCellStyle="Walutowy"/>
    <tableColumn id="3" xr3:uid="{00000000-0010-0000-A501-000003000000}" name="Kolumna3" dataDxfId="102" dataCellStyle="Walutowy">
      <calculatedColumnFormula>SUM(Tabela2851435[#This Row])</calculatedColumnFormula>
    </tableColumn>
    <tableColumn id="4" xr3:uid="{00000000-0010-0000-A501-000004000000}" name="Kolumna4" dataDxfId="101" dataCellStyle="Walutowy">
      <calculatedColumnFormula>C200-D200</calculatedColumnFormula>
    </tableColumn>
    <tableColumn id="5" xr3:uid="{00000000-0010-0000-A501-000005000000}" name="Kolumna5" dataDxfId="100" dataCellStyle="Procentowy">
      <calculatedColumnFormula>IFERROR(D200/C200,"")</calculatedColumnFormula>
    </tableColumn>
    <tableColumn id="6" xr3:uid="{00000000-0010-0000-A501-000006000000}" name="Kolumna6" dataDxfId="99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10">
      <calculatedColumnFormula>'Wzorzec kategorii'!B168</calculatedColumnFormula>
    </tableColumn>
    <tableColumn id="2" xr3:uid="{00000000-0010-0000-A601-000002000000}" name="Kolumna2" dataDxfId="109" dataCellStyle="Walutowy"/>
    <tableColumn id="3" xr3:uid="{00000000-0010-0000-A601-000003000000}" name="Kolumna3" dataDxfId="108" dataCellStyle="Walutowy">
      <calculatedColumnFormula>SUM(Tabela192345429[#This Row])</calculatedColumnFormula>
    </tableColumn>
    <tableColumn id="4" xr3:uid="{00000000-0010-0000-A601-000004000000}" name="Kolumna4" dataDxfId="107" dataCellStyle="Walutowy">
      <calculatedColumnFormula>C212-D212</calculatedColumnFormula>
    </tableColumn>
    <tableColumn id="5" xr3:uid="{00000000-0010-0000-A601-000005000000}" name="Kolumna5" dataDxfId="106" dataCellStyle="Procentowy">
      <calculatedColumnFormula>IFERROR(D212/C212,"")</calculatedColumnFormula>
    </tableColumn>
    <tableColumn id="6" xr3:uid="{00000000-0010-0000-A601-000006000000}" name="Kolumna6" dataDxfId="105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1" dataDxfId="112" headerRowBorderDxfId="8433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3"/>
    <tableColumn id="2" xr3:uid="{00000000-0010-0000-A701-000002000000}" name="2" dataDxfId="142"/>
    <tableColumn id="3" xr3:uid="{00000000-0010-0000-A701-000003000000}" name="3" dataDxfId="141"/>
    <tableColumn id="4" xr3:uid="{00000000-0010-0000-A701-000004000000}" name="4" dataDxfId="140"/>
    <tableColumn id="5" xr3:uid="{00000000-0010-0000-A701-000005000000}" name="5" dataDxfId="139"/>
    <tableColumn id="6" xr3:uid="{00000000-0010-0000-A701-000006000000}" name="6" dataDxfId="138"/>
    <tableColumn id="7" xr3:uid="{00000000-0010-0000-A701-000007000000}" name="7" dataDxfId="137"/>
    <tableColumn id="8" xr3:uid="{00000000-0010-0000-A701-000008000000}" name="8" dataDxfId="136"/>
    <tableColumn id="9" xr3:uid="{00000000-0010-0000-A701-000009000000}" name="9" dataDxfId="135"/>
    <tableColumn id="10" xr3:uid="{00000000-0010-0000-A701-00000A000000}" name="10" dataDxfId="134"/>
    <tableColumn id="11" xr3:uid="{00000000-0010-0000-A701-00000B000000}" name="11" dataDxfId="133"/>
    <tableColumn id="12" xr3:uid="{00000000-0010-0000-A701-00000C000000}" name="12" dataDxfId="132"/>
    <tableColumn id="13" xr3:uid="{00000000-0010-0000-A701-00000D000000}" name="13" dataDxfId="131"/>
    <tableColumn id="14" xr3:uid="{00000000-0010-0000-A701-00000E000000}" name="14" dataDxfId="130"/>
    <tableColumn id="15" xr3:uid="{00000000-0010-0000-A701-00000F000000}" name="15" dataDxfId="129"/>
    <tableColumn id="16" xr3:uid="{00000000-0010-0000-A701-000010000000}" name="16" dataDxfId="128"/>
    <tableColumn id="17" xr3:uid="{00000000-0010-0000-A701-000011000000}" name="17" dataDxfId="127"/>
    <tableColumn id="18" xr3:uid="{00000000-0010-0000-A701-000012000000}" name="18" dataDxfId="126"/>
    <tableColumn id="19" xr3:uid="{00000000-0010-0000-A701-000013000000}" name="19" dataDxfId="125"/>
    <tableColumn id="20" xr3:uid="{00000000-0010-0000-A701-000014000000}" name="20" dataDxfId="124"/>
    <tableColumn id="21" xr3:uid="{00000000-0010-0000-A701-000015000000}" name="21" dataDxfId="123"/>
    <tableColumn id="22" xr3:uid="{00000000-0010-0000-A701-000016000000}" name="22" dataDxfId="122"/>
    <tableColumn id="23" xr3:uid="{00000000-0010-0000-A701-000017000000}" name="23" dataDxfId="121"/>
    <tableColumn id="24" xr3:uid="{00000000-0010-0000-A701-000018000000}" name="24" dataDxfId="120"/>
    <tableColumn id="25" xr3:uid="{00000000-0010-0000-A701-000019000000}" name="25" dataDxfId="119"/>
    <tableColumn id="26" xr3:uid="{00000000-0010-0000-A701-00001A000000}" name="26" dataDxfId="118"/>
    <tableColumn id="27" xr3:uid="{00000000-0010-0000-A701-00001B000000}" name="27" dataDxfId="117"/>
    <tableColumn id="28" xr3:uid="{00000000-0010-0000-A701-00001C000000}" name="28" dataDxfId="116"/>
    <tableColumn id="29" xr3:uid="{00000000-0010-0000-A701-00001D000000}" name="29" dataDxfId="115"/>
    <tableColumn id="30" xr3:uid="{00000000-0010-0000-A701-00001E000000}" name="30" dataDxfId="114"/>
    <tableColumn id="31" xr3:uid="{00000000-0010-0000-A701-00001F000000}" name="31" dataDxfId="113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4" dataDxfId="145" headerRowBorderDxfId="8432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6"/>
    <tableColumn id="2" xr3:uid="{00000000-0010-0000-A801-000002000000}" name="2" dataDxfId="175"/>
    <tableColumn id="3" xr3:uid="{00000000-0010-0000-A801-000003000000}" name="3" dataDxfId="174"/>
    <tableColumn id="4" xr3:uid="{00000000-0010-0000-A801-000004000000}" name="4" dataDxfId="173"/>
    <tableColumn id="5" xr3:uid="{00000000-0010-0000-A801-000005000000}" name="5" dataDxfId="172"/>
    <tableColumn id="6" xr3:uid="{00000000-0010-0000-A801-000006000000}" name="6" dataDxfId="171"/>
    <tableColumn id="7" xr3:uid="{00000000-0010-0000-A801-000007000000}" name="7" dataDxfId="170"/>
    <tableColumn id="8" xr3:uid="{00000000-0010-0000-A801-000008000000}" name="8" dataDxfId="169"/>
    <tableColumn id="9" xr3:uid="{00000000-0010-0000-A801-000009000000}" name="9" dataDxfId="168"/>
    <tableColumn id="10" xr3:uid="{00000000-0010-0000-A801-00000A000000}" name="10" dataDxfId="167"/>
    <tableColumn id="11" xr3:uid="{00000000-0010-0000-A801-00000B000000}" name="11" dataDxfId="166"/>
    <tableColumn id="12" xr3:uid="{00000000-0010-0000-A801-00000C000000}" name="12" dataDxfId="165"/>
    <tableColumn id="13" xr3:uid="{00000000-0010-0000-A801-00000D000000}" name="13" dataDxfId="164"/>
    <tableColumn id="14" xr3:uid="{00000000-0010-0000-A801-00000E000000}" name="14" dataDxfId="163"/>
    <tableColumn id="15" xr3:uid="{00000000-0010-0000-A801-00000F000000}" name="15" dataDxfId="162"/>
    <tableColumn id="16" xr3:uid="{00000000-0010-0000-A801-000010000000}" name="16" dataDxfId="161"/>
    <tableColumn id="17" xr3:uid="{00000000-0010-0000-A801-000011000000}" name="17" dataDxfId="160"/>
    <tableColumn id="18" xr3:uid="{00000000-0010-0000-A801-000012000000}" name="18" dataDxfId="159"/>
    <tableColumn id="19" xr3:uid="{00000000-0010-0000-A801-000013000000}" name="19" dataDxfId="158"/>
    <tableColumn id="20" xr3:uid="{00000000-0010-0000-A801-000014000000}" name="20" dataDxfId="157"/>
    <tableColumn id="21" xr3:uid="{00000000-0010-0000-A801-000015000000}" name="21" dataDxfId="156"/>
    <tableColumn id="22" xr3:uid="{00000000-0010-0000-A801-000016000000}" name="22" dataDxfId="155"/>
    <tableColumn id="23" xr3:uid="{00000000-0010-0000-A801-000017000000}" name="23" dataDxfId="154"/>
    <tableColumn id="24" xr3:uid="{00000000-0010-0000-A801-000018000000}" name="24" dataDxfId="153"/>
    <tableColumn id="25" xr3:uid="{00000000-0010-0000-A801-000019000000}" name="25" dataDxfId="152"/>
    <tableColumn id="26" xr3:uid="{00000000-0010-0000-A801-00001A000000}" name="26" dataDxfId="151"/>
    <tableColumn id="27" xr3:uid="{00000000-0010-0000-A801-00001B000000}" name="27" dataDxfId="150"/>
    <tableColumn id="28" xr3:uid="{00000000-0010-0000-A801-00001C000000}" name="28" dataDxfId="149"/>
    <tableColumn id="29" xr3:uid="{00000000-0010-0000-A801-00001D000000}" name="29" dataDxfId="148"/>
    <tableColumn id="30" xr3:uid="{00000000-0010-0000-A801-00001E000000}" name="30" dataDxfId="147"/>
    <tableColumn id="31" xr3:uid="{00000000-0010-0000-A801-00001F000000}" name="31" dataDxfId="146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7" dataDxfId="178" headerRowBorderDxfId="8431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9"/>
    <tableColumn id="2" xr3:uid="{00000000-0010-0000-A901-000002000000}" name="2" dataDxfId="208"/>
    <tableColumn id="3" xr3:uid="{00000000-0010-0000-A901-000003000000}" name="3" dataDxfId="207"/>
    <tableColumn id="4" xr3:uid="{00000000-0010-0000-A901-000004000000}" name="4" dataDxfId="206"/>
    <tableColumn id="5" xr3:uid="{00000000-0010-0000-A901-000005000000}" name="5" dataDxfId="205"/>
    <tableColumn id="6" xr3:uid="{00000000-0010-0000-A901-000006000000}" name="6" dataDxfId="204"/>
    <tableColumn id="7" xr3:uid="{00000000-0010-0000-A901-000007000000}" name="7" dataDxfId="203"/>
    <tableColumn id="8" xr3:uid="{00000000-0010-0000-A901-000008000000}" name="8" dataDxfId="202"/>
    <tableColumn id="9" xr3:uid="{00000000-0010-0000-A901-000009000000}" name="9" dataDxfId="201"/>
    <tableColumn id="10" xr3:uid="{00000000-0010-0000-A901-00000A000000}" name="10" dataDxfId="200"/>
    <tableColumn id="11" xr3:uid="{00000000-0010-0000-A901-00000B000000}" name="11" dataDxfId="199"/>
    <tableColumn id="12" xr3:uid="{00000000-0010-0000-A901-00000C000000}" name="12" dataDxfId="198"/>
    <tableColumn id="13" xr3:uid="{00000000-0010-0000-A901-00000D000000}" name="13" dataDxfId="197"/>
    <tableColumn id="14" xr3:uid="{00000000-0010-0000-A901-00000E000000}" name="14" dataDxfId="196"/>
    <tableColumn id="15" xr3:uid="{00000000-0010-0000-A901-00000F000000}" name="15" dataDxfId="195"/>
    <tableColumn id="16" xr3:uid="{00000000-0010-0000-A901-000010000000}" name="16" dataDxfId="194"/>
    <tableColumn id="17" xr3:uid="{00000000-0010-0000-A901-000011000000}" name="17" dataDxfId="193"/>
    <tableColumn id="18" xr3:uid="{00000000-0010-0000-A901-000012000000}" name="18" dataDxfId="192"/>
    <tableColumn id="19" xr3:uid="{00000000-0010-0000-A901-000013000000}" name="19" dataDxfId="191"/>
    <tableColumn id="20" xr3:uid="{00000000-0010-0000-A901-000014000000}" name="20" dataDxfId="190"/>
    <tableColumn id="21" xr3:uid="{00000000-0010-0000-A901-000015000000}" name="21" dataDxfId="189"/>
    <tableColumn id="22" xr3:uid="{00000000-0010-0000-A901-000016000000}" name="22" dataDxfId="188"/>
    <tableColumn id="23" xr3:uid="{00000000-0010-0000-A901-000017000000}" name="23" dataDxfId="187"/>
    <tableColumn id="24" xr3:uid="{00000000-0010-0000-A901-000018000000}" name="24" dataDxfId="186"/>
    <tableColumn id="25" xr3:uid="{00000000-0010-0000-A901-000019000000}" name="25" dataDxfId="185"/>
    <tableColumn id="26" xr3:uid="{00000000-0010-0000-A901-00001A000000}" name="26" dataDxfId="184"/>
    <tableColumn id="27" xr3:uid="{00000000-0010-0000-A901-00001B000000}" name="27" dataDxfId="183"/>
    <tableColumn id="28" xr3:uid="{00000000-0010-0000-A901-00001C000000}" name="28" dataDxfId="182"/>
    <tableColumn id="29" xr3:uid="{00000000-0010-0000-A901-00001D000000}" name="29" dataDxfId="181"/>
    <tableColumn id="30" xr3:uid="{00000000-0010-0000-A901-00001E000000}" name="30" dataDxfId="180"/>
    <tableColumn id="31" xr3:uid="{00000000-0010-0000-A901-00001F000000}" name="31" dataDxfId="179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10" dataDxfId="211" headerRowBorderDxfId="8430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2"/>
    <tableColumn id="2" xr3:uid="{00000000-0010-0000-AA01-000002000000}" name="2" dataDxfId="241"/>
    <tableColumn id="3" xr3:uid="{00000000-0010-0000-AA01-000003000000}" name="3" dataDxfId="240"/>
    <tableColumn id="4" xr3:uid="{00000000-0010-0000-AA01-000004000000}" name="4" dataDxfId="239"/>
    <tableColumn id="5" xr3:uid="{00000000-0010-0000-AA01-000005000000}" name="5" dataDxfId="238"/>
    <tableColumn id="6" xr3:uid="{00000000-0010-0000-AA01-000006000000}" name="6" dataDxfId="237"/>
    <tableColumn id="7" xr3:uid="{00000000-0010-0000-AA01-000007000000}" name="7" dataDxfId="236"/>
    <tableColumn id="8" xr3:uid="{00000000-0010-0000-AA01-000008000000}" name="8" dataDxfId="235"/>
    <tableColumn id="9" xr3:uid="{00000000-0010-0000-AA01-000009000000}" name="9" dataDxfId="234"/>
    <tableColumn id="10" xr3:uid="{00000000-0010-0000-AA01-00000A000000}" name="10" dataDxfId="233"/>
    <tableColumn id="11" xr3:uid="{00000000-0010-0000-AA01-00000B000000}" name="11" dataDxfId="232"/>
    <tableColumn id="12" xr3:uid="{00000000-0010-0000-AA01-00000C000000}" name="12" dataDxfId="231"/>
    <tableColumn id="13" xr3:uid="{00000000-0010-0000-AA01-00000D000000}" name="13" dataDxfId="230"/>
    <tableColumn id="14" xr3:uid="{00000000-0010-0000-AA01-00000E000000}" name="14" dataDxfId="229"/>
    <tableColumn id="15" xr3:uid="{00000000-0010-0000-AA01-00000F000000}" name="15" dataDxfId="228"/>
    <tableColumn id="16" xr3:uid="{00000000-0010-0000-AA01-000010000000}" name="16" dataDxfId="227"/>
    <tableColumn id="17" xr3:uid="{00000000-0010-0000-AA01-000011000000}" name="17" dataDxfId="226"/>
    <tableColumn id="18" xr3:uid="{00000000-0010-0000-AA01-000012000000}" name="18" dataDxfId="225"/>
    <tableColumn id="19" xr3:uid="{00000000-0010-0000-AA01-000013000000}" name="19" dataDxfId="224"/>
    <tableColumn id="20" xr3:uid="{00000000-0010-0000-AA01-000014000000}" name="20" dataDxfId="223"/>
    <tableColumn id="21" xr3:uid="{00000000-0010-0000-AA01-000015000000}" name="21" dataDxfId="222"/>
    <tableColumn id="22" xr3:uid="{00000000-0010-0000-AA01-000016000000}" name="22" dataDxfId="221"/>
    <tableColumn id="23" xr3:uid="{00000000-0010-0000-AA01-000017000000}" name="23" dataDxfId="220"/>
    <tableColumn id="24" xr3:uid="{00000000-0010-0000-AA01-000018000000}" name="24" dataDxfId="219"/>
    <tableColumn id="25" xr3:uid="{00000000-0010-0000-AA01-000019000000}" name="25" dataDxfId="218"/>
    <tableColumn id="26" xr3:uid="{00000000-0010-0000-AA01-00001A000000}" name="26" dataDxfId="217"/>
    <tableColumn id="27" xr3:uid="{00000000-0010-0000-AA01-00001B000000}" name="27" dataDxfId="216"/>
    <tableColumn id="28" xr3:uid="{00000000-0010-0000-AA01-00001C000000}" name="28" dataDxfId="215"/>
    <tableColumn id="29" xr3:uid="{00000000-0010-0000-AA01-00001D000000}" name="29" dataDxfId="214"/>
    <tableColumn id="30" xr3:uid="{00000000-0010-0000-AA01-00001E000000}" name="30" dataDxfId="213"/>
    <tableColumn id="31" xr3:uid="{00000000-0010-0000-AA01-00001F000000}" name="31" dataDxfId="212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3" dataDxfId="244" headerRowBorderDxfId="8429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5"/>
    <tableColumn id="2" xr3:uid="{00000000-0010-0000-AB01-000002000000}" name="2" dataDxfId="274"/>
    <tableColumn id="3" xr3:uid="{00000000-0010-0000-AB01-000003000000}" name="3" dataDxfId="273"/>
    <tableColumn id="4" xr3:uid="{00000000-0010-0000-AB01-000004000000}" name="4" dataDxfId="272"/>
    <tableColumn id="5" xr3:uid="{00000000-0010-0000-AB01-000005000000}" name="5" dataDxfId="271"/>
    <tableColumn id="6" xr3:uid="{00000000-0010-0000-AB01-000006000000}" name="6" dataDxfId="270"/>
    <tableColumn id="7" xr3:uid="{00000000-0010-0000-AB01-000007000000}" name="7" dataDxfId="269"/>
    <tableColumn id="8" xr3:uid="{00000000-0010-0000-AB01-000008000000}" name="8" dataDxfId="268"/>
    <tableColumn id="9" xr3:uid="{00000000-0010-0000-AB01-000009000000}" name="9" dataDxfId="267"/>
    <tableColumn id="10" xr3:uid="{00000000-0010-0000-AB01-00000A000000}" name="10" dataDxfId="266"/>
    <tableColumn id="11" xr3:uid="{00000000-0010-0000-AB01-00000B000000}" name="11" dataDxfId="265"/>
    <tableColumn id="12" xr3:uid="{00000000-0010-0000-AB01-00000C000000}" name="12" dataDxfId="264"/>
    <tableColumn id="13" xr3:uid="{00000000-0010-0000-AB01-00000D000000}" name="13" dataDxfId="263"/>
    <tableColumn id="14" xr3:uid="{00000000-0010-0000-AB01-00000E000000}" name="14" dataDxfId="262"/>
    <tableColumn id="15" xr3:uid="{00000000-0010-0000-AB01-00000F000000}" name="15" dataDxfId="261"/>
    <tableColumn id="16" xr3:uid="{00000000-0010-0000-AB01-000010000000}" name="16" dataDxfId="260"/>
    <tableColumn id="17" xr3:uid="{00000000-0010-0000-AB01-000011000000}" name="17" dataDxfId="259"/>
    <tableColumn id="18" xr3:uid="{00000000-0010-0000-AB01-000012000000}" name="18" dataDxfId="258"/>
    <tableColumn id="19" xr3:uid="{00000000-0010-0000-AB01-000013000000}" name="19" dataDxfId="257"/>
    <tableColumn id="20" xr3:uid="{00000000-0010-0000-AB01-000014000000}" name="20" dataDxfId="256"/>
    <tableColumn id="21" xr3:uid="{00000000-0010-0000-AB01-000015000000}" name="21" dataDxfId="255"/>
    <tableColumn id="22" xr3:uid="{00000000-0010-0000-AB01-000016000000}" name="22" dataDxfId="254"/>
    <tableColumn id="23" xr3:uid="{00000000-0010-0000-AB01-000017000000}" name="23" dataDxfId="253"/>
    <tableColumn id="24" xr3:uid="{00000000-0010-0000-AB01-000018000000}" name="24" dataDxfId="252"/>
    <tableColumn id="25" xr3:uid="{00000000-0010-0000-AB01-000019000000}" name="25" dataDxfId="251"/>
    <tableColumn id="26" xr3:uid="{00000000-0010-0000-AB01-00001A000000}" name="26" dataDxfId="250"/>
    <tableColumn id="27" xr3:uid="{00000000-0010-0000-AB01-00001B000000}" name="27" dataDxfId="249"/>
    <tableColumn id="28" xr3:uid="{00000000-0010-0000-AB01-00001C000000}" name="28" dataDxfId="248"/>
    <tableColumn id="29" xr3:uid="{00000000-0010-0000-AB01-00001D000000}" name="29" dataDxfId="247"/>
    <tableColumn id="30" xr3:uid="{00000000-0010-0000-AB01-00001E000000}" name="30" dataDxfId="246"/>
    <tableColumn id="31" xr3:uid="{00000000-0010-0000-AB01-00001F000000}" name="31" dataDxfId="245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6" dataDxfId="277" headerRowBorderDxfId="8428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8"/>
    <tableColumn id="2" xr3:uid="{00000000-0010-0000-AC01-000002000000}" name="2" dataDxfId="307"/>
    <tableColumn id="3" xr3:uid="{00000000-0010-0000-AC01-000003000000}" name="3" dataDxfId="306"/>
    <tableColumn id="4" xr3:uid="{00000000-0010-0000-AC01-000004000000}" name="4" dataDxfId="305"/>
    <tableColumn id="5" xr3:uid="{00000000-0010-0000-AC01-000005000000}" name="5" dataDxfId="304"/>
    <tableColumn id="6" xr3:uid="{00000000-0010-0000-AC01-000006000000}" name="6" dataDxfId="303"/>
    <tableColumn id="7" xr3:uid="{00000000-0010-0000-AC01-000007000000}" name="7" dataDxfId="302"/>
    <tableColumn id="8" xr3:uid="{00000000-0010-0000-AC01-000008000000}" name="8" dataDxfId="301"/>
    <tableColumn id="9" xr3:uid="{00000000-0010-0000-AC01-000009000000}" name="9" dataDxfId="300"/>
    <tableColumn id="10" xr3:uid="{00000000-0010-0000-AC01-00000A000000}" name="10" dataDxfId="299"/>
    <tableColumn id="11" xr3:uid="{00000000-0010-0000-AC01-00000B000000}" name="11" dataDxfId="298"/>
    <tableColumn id="12" xr3:uid="{00000000-0010-0000-AC01-00000C000000}" name="12" dataDxfId="297"/>
    <tableColumn id="13" xr3:uid="{00000000-0010-0000-AC01-00000D000000}" name="13" dataDxfId="296"/>
    <tableColumn id="14" xr3:uid="{00000000-0010-0000-AC01-00000E000000}" name="14" dataDxfId="295"/>
    <tableColumn id="15" xr3:uid="{00000000-0010-0000-AC01-00000F000000}" name="15" dataDxfId="294"/>
    <tableColumn id="16" xr3:uid="{00000000-0010-0000-AC01-000010000000}" name="16" dataDxfId="293"/>
    <tableColumn id="17" xr3:uid="{00000000-0010-0000-AC01-000011000000}" name="17" dataDxfId="292"/>
    <tableColumn id="18" xr3:uid="{00000000-0010-0000-AC01-000012000000}" name="18" dataDxfId="291"/>
    <tableColumn id="19" xr3:uid="{00000000-0010-0000-AC01-000013000000}" name="19" dataDxfId="290"/>
    <tableColumn id="20" xr3:uid="{00000000-0010-0000-AC01-000014000000}" name="20" dataDxfId="289"/>
    <tableColumn id="21" xr3:uid="{00000000-0010-0000-AC01-000015000000}" name="21" dataDxfId="288"/>
    <tableColumn id="22" xr3:uid="{00000000-0010-0000-AC01-000016000000}" name="22" dataDxfId="287"/>
    <tableColumn id="23" xr3:uid="{00000000-0010-0000-AC01-000017000000}" name="23" dataDxfId="286"/>
    <tableColumn id="24" xr3:uid="{00000000-0010-0000-AC01-000018000000}" name="24" dataDxfId="285"/>
    <tableColumn id="25" xr3:uid="{00000000-0010-0000-AC01-000019000000}" name="25" dataDxfId="284"/>
    <tableColumn id="26" xr3:uid="{00000000-0010-0000-AC01-00001A000000}" name="26" dataDxfId="283"/>
    <tableColumn id="27" xr3:uid="{00000000-0010-0000-AC01-00001B000000}" name="27" dataDxfId="282"/>
    <tableColumn id="28" xr3:uid="{00000000-0010-0000-AC01-00001C000000}" name="28" dataDxfId="281"/>
    <tableColumn id="29" xr3:uid="{00000000-0010-0000-AC01-00001D000000}" name="29" dataDxfId="280"/>
    <tableColumn id="30" xr3:uid="{00000000-0010-0000-AC01-00001E000000}" name="30" dataDxfId="279"/>
    <tableColumn id="31" xr3:uid="{00000000-0010-0000-AC01-00001F000000}" name="31" dataDxfId="27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7944" dataDxfId="7943" dataCellStyle="Walutowy">
  <tableColumns count="12">
    <tableColumn id="1" xr3:uid="{89FB4A31-F93B-7144-A508-71AE367D1AFE}" name="Kolumna1" dataDxfId="7956" dataCellStyle="Walutowy"/>
    <tableColumn id="2" xr3:uid="{85AB1C0F-0073-B942-9237-0FED789783BA}" name="Kolumna2" headerRowDxfId="9093" dataDxfId="7955" dataCellStyle="Walutowy"/>
    <tableColumn id="3" xr3:uid="{0463E37E-BAF1-B94F-8187-A78982BC4349}" name="Kolumna3" headerRowDxfId="9092" dataDxfId="7954" dataCellStyle="Walutowy"/>
    <tableColumn id="4" xr3:uid="{91F27F4D-6006-0D4F-923D-5FAE7CA902C8}" name="Kolumna4" headerRowDxfId="9091" dataDxfId="7953" dataCellStyle="Walutowy"/>
    <tableColumn id="5" xr3:uid="{A601FDA3-7E2F-4949-A3BE-CDA75AC22399}" name="Kolumna5" headerRowDxfId="9090" dataDxfId="7952" dataCellStyle="Walutowy"/>
    <tableColumn id="6" xr3:uid="{3A10D93B-C050-1B45-A89B-77E2202F402D}" name="Kolumna6" headerRowDxfId="9089" dataDxfId="7951" dataCellStyle="Walutowy"/>
    <tableColumn id="7" xr3:uid="{97978334-FD26-CC4F-A3B9-504256198BE1}" name="Kolumna7" headerRowDxfId="9088" dataDxfId="7950" dataCellStyle="Walutowy"/>
    <tableColumn id="8" xr3:uid="{D1E34FAB-B0D3-124A-82D7-1C78265AB81B}" name="Kolumna8" headerRowDxfId="9087" dataDxfId="7949" dataCellStyle="Walutowy"/>
    <tableColumn id="9" xr3:uid="{29BFEB38-86E7-A74E-B3B8-D3CB3083B4B0}" name="Kolumna9" headerRowDxfId="9086" dataDxfId="7948" dataCellStyle="Walutowy"/>
    <tableColumn id="10" xr3:uid="{C5410624-3F80-3444-A99D-985CB5A7F66F}" name="Kolumna10" headerRowDxfId="9085" dataDxfId="7947" dataCellStyle="Walutowy"/>
    <tableColumn id="11" xr3:uid="{4088220A-8963-A842-A9E2-1D8131A473AD}" name="Kolumna11" headerRowDxfId="9084" dataDxfId="7946" dataCellStyle="Walutowy"/>
    <tableColumn id="12" xr3:uid="{027F82A6-A7BB-E04F-B14B-E73AA19C6605}" name="Kolumna12" headerRowDxfId="9083" dataDxfId="7945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9" dataDxfId="310" headerRowBorderDxfId="8427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1"/>
    <tableColumn id="2" xr3:uid="{00000000-0010-0000-AD01-000002000000}" name="2" dataDxfId="340"/>
    <tableColumn id="3" xr3:uid="{00000000-0010-0000-AD01-000003000000}" name="3" dataDxfId="339"/>
    <tableColumn id="4" xr3:uid="{00000000-0010-0000-AD01-000004000000}" name="4" dataDxfId="338"/>
    <tableColumn id="5" xr3:uid="{00000000-0010-0000-AD01-000005000000}" name="5" dataDxfId="337"/>
    <tableColumn id="6" xr3:uid="{00000000-0010-0000-AD01-000006000000}" name="6" dataDxfId="336"/>
    <tableColumn id="7" xr3:uid="{00000000-0010-0000-AD01-000007000000}" name="7" dataDxfId="335"/>
    <tableColumn id="8" xr3:uid="{00000000-0010-0000-AD01-000008000000}" name="8" dataDxfId="334"/>
    <tableColumn id="9" xr3:uid="{00000000-0010-0000-AD01-000009000000}" name="9" dataDxfId="333"/>
    <tableColumn id="10" xr3:uid="{00000000-0010-0000-AD01-00000A000000}" name="10" dataDxfId="332"/>
    <tableColumn id="11" xr3:uid="{00000000-0010-0000-AD01-00000B000000}" name="11" dataDxfId="331"/>
    <tableColumn id="12" xr3:uid="{00000000-0010-0000-AD01-00000C000000}" name="12" dataDxfId="330"/>
    <tableColumn id="13" xr3:uid="{00000000-0010-0000-AD01-00000D000000}" name="13" dataDxfId="329"/>
    <tableColumn id="14" xr3:uid="{00000000-0010-0000-AD01-00000E000000}" name="14" dataDxfId="328"/>
    <tableColumn id="15" xr3:uid="{00000000-0010-0000-AD01-00000F000000}" name="15" dataDxfId="327"/>
    <tableColumn id="16" xr3:uid="{00000000-0010-0000-AD01-000010000000}" name="16" dataDxfId="326"/>
    <tableColumn id="17" xr3:uid="{00000000-0010-0000-AD01-000011000000}" name="17" dataDxfId="325"/>
    <tableColumn id="18" xr3:uid="{00000000-0010-0000-AD01-000012000000}" name="18" dataDxfId="324"/>
    <tableColumn id="19" xr3:uid="{00000000-0010-0000-AD01-000013000000}" name="19" dataDxfId="323"/>
    <tableColumn id="20" xr3:uid="{00000000-0010-0000-AD01-000014000000}" name="20" dataDxfId="322"/>
    <tableColumn id="21" xr3:uid="{00000000-0010-0000-AD01-000015000000}" name="21" dataDxfId="321"/>
    <tableColumn id="22" xr3:uid="{00000000-0010-0000-AD01-000016000000}" name="22" dataDxfId="320"/>
    <tableColumn id="23" xr3:uid="{00000000-0010-0000-AD01-000017000000}" name="23" dataDxfId="319"/>
    <tableColumn id="24" xr3:uid="{00000000-0010-0000-AD01-000018000000}" name="24" dataDxfId="318"/>
    <tableColumn id="25" xr3:uid="{00000000-0010-0000-AD01-000019000000}" name="25" dataDxfId="317"/>
    <tableColumn id="26" xr3:uid="{00000000-0010-0000-AD01-00001A000000}" name="26" dataDxfId="316"/>
    <tableColumn id="27" xr3:uid="{00000000-0010-0000-AD01-00001B000000}" name="27" dataDxfId="315"/>
    <tableColumn id="28" xr3:uid="{00000000-0010-0000-AD01-00001C000000}" name="28" dataDxfId="314"/>
    <tableColumn id="29" xr3:uid="{00000000-0010-0000-AD01-00001D000000}" name="29" dataDxfId="313"/>
    <tableColumn id="30" xr3:uid="{00000000-0010-0000-AD01-00001E000000}" name="30" dataDxfId="312"/>
    <tableColumn id="31" xr3:uid="{00000000-0010-0000-AD01-00001F000000}" name="31" dataDxfId="311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2" dataDxfId="343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4"/>
    <tableColumn id="2" xr3:uid="{00000000-0010-0000-AE01-000002000000}" name="2" dataDxfId="373"/>
    <tableColumn id="3" xr3:uid="{00000000-0010-0000-AE01-000003000000}" name="3" dataDxfId="372"/>
    <tableColumn id="4" xr3:uid="{00000000-0010-0000-AE01-000004000000}" name="4" dataDxfId="371"/>
    <tableColumn id="5" xr3:uid="{00000000-0010-0000-AE01-000005000000}" name="5" dataDxfId="370"/>
    <tableColumn id="6" xr3:uid="{00000000-0010-0000-AE01-000006000000}" name="6" dataDxfId="369"/>
    <tableColumn id="7" xr3:uid="{00000000-0010-0000-AE01-000007000000}" name="7" dataDxfId="368"/>
    <tableColumn id="8" xr3:uid="{00000000-0010-0000-AE01-000008000000}" name="8" dataDxfId="367"/>
    <tableColumn id="9" xr3:uid="{00000000-0010-0000-AE01-000009000000}" name="9" dataDxfId="366"/>
    <tableColumn id="10" xr3:uid="{00000000-0010-0000-AE01-00000A000000}" name="10" dataDxfId="365"/>
    <tableColumn id="11" xr3:uid="{00000000-0010-0000-AE01-00000B000000}" name="11" dataDxfId="364"/>
    <tableColumn id="12" xr3:uid="{00000000-0010-0000-AE01-00000C000000}" name="12" dataDxfId="363"/>
    <tableColumn id="13" xr3:uid="{00000000-0010-0000-AE01-00000D000000}" name="13" dataDxfId="362"/>
    <tableColumn id="14" xr3:uid="{00000000-0010-0000-AE01-00000E000000}" name="14" dataDxfId="361"/>
    <tableColumn id="15" xr3:uid="{00000000-0010-0000-AE01-00000F000000}" name="15" dataDxfId="360"/>
    <tableColumn id="16" xr3:uid="{00000000-0010-0000-AE01-000010000000}" name="16" dataDxfId="359"/>
    <tableColumn id="17" xr3:uid="{00000000-0010-0000-AE01-000011000000}" name="17" dataDxfId="358"/>
    <tableColumn id="18" xr3:uid="{00000000-0010-0000-AE01-000012000000}" name="18" dataDxfId="357"/>
    <tableColumn id="19" xr3:uid="{00000000-0010-0000-AE01-000013000000}" name="19" dataDxfId="356"/>
    <tableColumn id="20" xr3:uid="{00000000-0010-0000-AE01-000014000000}" name="20" dataDxfId="355"/>
    <tableColumn id="21" xr3:uid="{00000000-0010-0000-AE01-000015000000}" name="21" dataDxfId="354"/>
    <tableColumn id="22" xr3:uid="{00000000-0010-0000-AE01-000016000000}" name="22" dataDxfId="353"/>
    <tableColumn id="23" xr3:uid="{00000000-0010-0000-AE01-000017000000}" name="23" dataDxfId="352"/>
    <tableColumn id="24" xr3:uid="{00000000-0010-0000-AE01-000018000000}" name="24" dataDxfId="351"/>
    <tableColumn id="25" xr3:uid="{00000000-0010-0000-AE01-000019000000}" name="25" dataDxfId="350"/>
    <tableColumn id="26" xr3:uid="{00000000-0010-0000-AE01-00001A000000}" name="26" dataDxfId="349"/>
    <tableColumn id="27" xr3:uid="{00000000-0010-0000-AE01-00001B000000}" name="27" dataDxfId="348"/>
    <tableColumn id="28" xr3:uid="{00000000-0010-0000-AE01-00001C000000}" name="28" dataDxfId="347"/>
    <tableColumn id="29" xr3:uid="{00000000-0010-0000-AE01-00001D000000}" name="29" dataDxfId="346"/>
    <tableColumn id="30" xr3:uid="{00000000-0010-0000-AE01-00001E000000}" name="30" dataDxfId="345"/>
    <tableColumn id="31" xr3:uid="{00000000-0010-0000-AE01-00001F000000}" name="31" dataDxfId="344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5" dataDxfId="376" headerRowBorderDxfId="8426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7"/>
    <tableColumn id="2" xr3:uid="{00000000-0010-0000-AF01-000002000000}" name="2" dataDxfId="406"/>
    <tableColumn id="3" xr3:uid="{00000000-0010-0000-AF01-000003000000}" name="3" dataDxfId="405"/>
    <tableColumn id="4" xr3:uid="{00000000-0010-0000-AF01-000004000000}" name="4" dataDxfId="404"/>
    <tableColumn id="5" xr3:uid="{00000000-0010-0000-AF01-000005000000}" name="5" dataDxfId="403"/>
    <tableColumn id="6" xr3:uid="{00000000-0010-0000-AF01-000006000000}" name="6" dataDxfId="402"/>
    <tableColumn id="7" xr3:uid="{00000000-0010-0000-AF01-000007000000}" name="7" dataDxfId="401"/>
    <tableColumn id="8" xr3:uid="{00000000-0010-0000-AF01-000008000000}" name="8" dataDxfId="400"/>
    <tableColumn id="9" xr3:uid="{00000000-0010-0000-AF01-000009000000}" name="9" dataDxfId="399"/>
    <tableColumn id="10" xr3:uid="{00000000-0010-0000-AF01-00000A000000}" name="10" dataDxfId="398"/>
    <tableColumn id="11" xr3:uid="{00000000-0010-0000-AF01-00000B000000}" name="11" dataDxfId="397"/>
    <tableColumn id="12" xr3:uid="{00000000-0010-0000-AF01-00000C000000}" name="12" dataDxfId="396"/>
    <tableColumn id="13" xr3:uid="{00000000-0010-0000-AF01-00000D000000}" name="13" dataDxfId="395"/>
    <tableColumn id="14" xr3:uid="{00000000-0010-0000-AF01-00000E000000}" name="14" dataDxfId="394"/>
    <tableColumn id="15" xr3:uid="{00000000-0010-0000-AF01-00000F000000}" name="15" dataDxfId="393"/>
    <tableColumn id="16" xr3:uid="{00000000-0010-0000-AF01-000010000000}" name="16" dataDxfId="392"/>
    <tableColumn id="17" xr3:uid="{00000000-0010-0000-AF01-000011000000}" name="17" dataDxfId="391"/>
    <tableColumn id="18" xr3:uid="{00000000-0010-0000-AF01-000012000000}" name="18" dataDxfId="390"/>
    <tableColumn id="19" xr3:uid="{00000000-0010-0000-AF01-000013000000}" name="19" dataDxfId="389"/>
    <tableColumn id="20" xr3:uid="{00000000-0010-0000-AF01-000014000000}" name="20" dataDxfId="388"/>
    <tableColumn id="21" xr3:uid="{00000000-0010-0000-AF01-000015000000}" name="21" dataDxfId="387"/>
    <tableColumn id="22" xr3:uid="{00000000-0010-0000-AF01-000016000000}" name="22" dataDxfId="386"/>
    <tableColumn id="23" xr3:uid="{00000000-0010-0000-AF01-000017000000}" name="23" dataDxfId="385"/>
    <tableColumn id="24" xr3:uid="{00000000-0010-0000-AF01-000018000000}" name="24" dataDxfId="384"/>
    <tableColumn id="25" xr3:uid="{00000000-0010-0000-AF01-000019000000}" name="25" dataDxfId="383"/>
    <tableColumn id="26" xr3:uid="{00000000-0010-0000-AF01-00001A000000}" name="26" dataDxfId="382"/>
    <tableColumn id="27" xr3:uid="{00000000-0010-0000-AF01-00001B000000}" name="27" dataDxfId="381"/>
    <tableColumn id="28" xr3:uid="{00000000-0010-0000-AF01-00001C000000}" name="28" dataDxfId="380"/>
    <tableColumn id="29" xr3:uid="{00000000-0010-0000-AF01-00001D000000}" name="29" dataDxfId="379"/>
    <tableColumn id="30" xr3:uid="{00000000-0010-0000-AF01-00001E000000}" name="30" dataDxfId="378"/>
    <tableColumn id="31" xr3:uid="{00000000-0010-0000-AF01-00001F000000}" name="31" dataDxfId="377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8" dataDxfId="409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40"/>
    <tableColumn id="2" xr3:uid="{00000000-0010-0000-B001-000002000000}" name="2" dataDxfId="439"/>
    <tableColumn id="3" xr3:uid="{00000000-0010-0000-B001-000003000000}" name="3" dataDxfId="438"/>
    <tableColumn id="4" xr3:uid="{00000000-0010-0000-B001-000004000000}" name="4" dataDxfId="437"/>
    <tableColumn id="5" xr3:uid="{00000000-0010-0000-B001-000005000000}" name="5" dataDxfId="436"/>
    <tableColumn id="6" xr3:uid="{00000000-0010-0000-B001-000006000000}" name="6" dataDxfId="435"/>
    <tableColumn id="7" xr3:uid="{00000000-0010-0000-B001-000007000000}" name="7" dataDxfId="434"/>
    <tableColumn id="8" xr3:uid="{00000000-0010-0000-B001-000008000000}" name="8" dataDxfId="433"/>
    <tableColumn id="9" xr3:uid="{00000000-0010-0000-B001-000009000000}" name="9" dataDxfId="432"/>
    <tableColumn id="10" xr3:uid="{00000000-0010-0000-B001-00000A000000}" name="10" dataDxfId="431"/>
    <tableColumn id="11" xr3:uid="{00000000-0010-0000-B001-00000B000000}" name="11" dataDxfId="430"/>
    <tableColumn id="12" xr3:uid="{00000000-0010-0000-B001-00000C000000}" name="12" dataDxfId="429"/>
    <tableColumn id="13" xr3:uid="{00000000-0010-0000-B001-00000D000000}" name="13" dataDxfId="428"/>
    <tableColumn id="14" xr3:uid="{00000000-0010-0000-B001-00000E000000}" name="14" dataDxfId="427"/>
    <tableColumn id="15" xr3:uid="{00000000-0010-0000-B001-00000F000000}" name="15" dataDxfId="426"/>
    <tableColumn id="16" xr3:uid="{00000000-0010-0000-B001-000010000000}" name="16" dataDxfId="425"/>
    <tableColumn id="17" xr3:uid="{00000000-0010-0000-B001-000011000000}" name="17" dataDxfId="424"/>
    <tableColumn id="18" xr3:uid="{00000000-0010-0000-B001-000012000000}" name="18" dataDxfId="423"/>
    <tableColumn id="19" xr3:uid="{00000000-0010-0000-B001-000013000000}" name="19" dataDxfId="422"/>
    <tableColumn id="20" xr3:uid="{00000000-0010-0000-B001-000014000000}" name="20" dataDxfId="421"/>
    <tableColumn id="21" xr3:uid="{00000000-0010-0000-B001-000015000000}" name="21" dataDxfId="420"/>
    <tableColumn id="22" xr3:uid="{00000000-0010-0000-B001-000016000000}" name="22" dataDxfId="419"/>
    <tableColumn id="23" xr3:uid="{00000000-0010-0000-B001-000017000000}" name="23" dataDxfId="418"/>
    <tableColumn id="24" xr3:uid="{00000000-0010-0000-B001-000018000000}" name="24" dataDxfId="417"/>
    <tableColumn id="25" xr3:uid="{00000000-0010-0000-B001-000019000000}" name="25" dataDxfId="416"/>
    <tableColumn id="26" xr3:uid="{00000000-0010-0000-B001-00001A000000}" name="26" dataDxfId="415"/>
    <tableColumn id="27" xr3:uid="{00000000-0010-0000-B001-00001B000000}" name="27" dataDxfId="414"/>
    <tableColumn id="28" xr3:uid="{00000000-0010-0000-B001-00001C000000}" name="28" dataDxfId="413"/>
    <tableColumn id="29" xr3:uid="{00000000-0010-0000-B001-00001D000000}" name="29" dataDxfId="412"/>
    <tableColumn id="30" xr3:uid="{00000000-0010-0000-B001-00001E000000}" name="30" dataDxfId="411"/>
    <tableColumn id="31" xr3:uid="{00000000-0010-0000-B001-00001F000000}" name="31" dataDxfId="410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41" dataDxfId="442" headerRowBorderDxfId="8425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3"/>
    <tableColumn id="2" xr3:uid="{00000000-0010-0000-B101-000002000000}" name="2" dataDxfId="472"/>
    <tableColumn id="3" xr3:uid="{00000000-0010-0000-B101-000003000000}" name="3" dataDxfId="471"/>
    <tableColumn id="4" xr3:uid="{00000000-0010-0000-B101-000004000000}" name="4" dataDxfId="470"/>
    <tableColumn id="5" xr3:uid="{00000000-0010-0000-B101-000005000000}" name="5" dataDxfId="469"/>
    <tableColumn id="6" xr3:uid="{00000000-0010-0000-B101-000006000000}" name="6" dataDxfId="468"/>
    <tableColumn id="7" xr3:uid="{00000000-0010-0000-B101-000007000000}" name="7" dataDxfId="467"/>
    <tableColumn id="8" xr3:uid="{00000000-0010-0000-B101-000008000000}" name="8" dataDxfId="466"/>
    <tableColumn id="9" xr3:uid="{00000000-0010-0000-B101-000009000000}" name="9" dataDxfId="465"/>
    <tableColumn id="10" xr3:uid="{00000000-0010-0000-B101-00000A000000}" name="10" dataDxfId="464"/>
    <tableColumn id="11" xr3:uid="{00000000-0010-0000-B101-00000B000000}" name="11" dataDxfId="463"/>
    <tableColumn id="12" xr3:uid="{00000000-0010-0000-B101-00000C000000}" name="12" dataDxfId="462"/>
    <tableColumn id="13" xr3:uid="{00000000-0010-0000-B101-00000D000000}" name="13" dataDxfId="461"/>
    <tableColumn id="14" xr3:uid="{00000000-0010-0000-B101-00000E000000}" name="14" dataDxfId="460"/>
    <tableColumn id="15" xr3:uid="{00000000-0010-0000-B101-00000F000000}" name="15" dataDxfId="459"/>
    <tableColumn id="16" xr3:uid="{00000000-0010-0000-B101-000010000000}" name="16" dataDxfId="458"/>
    <tableColumn id="17" xr3:uid="{00000000-0010-0000-B101-000011000000}" name="17" dataDxfId="457"/>
    <tableColumn id="18" xr3:uid="{00000000-0010-0000-B101-000012000000}" name="18" dataDxfId="456"/>
    <tableColumn id="19" xr3:uid="{00000000-0010-0000-B101-000013000000}" name="19" dataDxfId="455"/>
    <tableColumn id="20" xr3:uid="{00000000-0010-0000-B101-000014000000}" name="20" dataDxfId="454"/>
    <tableColumn id="21" xr3:uid="{00000000-0010-0000-B101-000015000000}" name="21" dataDxfId="453"/>
    <tableColumn id="22" xr3:uid="{00000000-0010-0000-B101-000016000000}" name="22" dataDxfId="452"/>
    <tableColumn id="23" xr3:uid="{00000000-0010-0000-B101-000017000000}" name="23" dataDxfId="451"/>
    <tableColumn id="24" xr3:uid="{00000000-0010-0000-B101-000018000000}" name="24" dataDxfId="450"/>
    <tableColumn id="25" xr3:uid="{00000000-0010-0000-B101-000019000000}" name="25" dataDxfId="449"/>
    <tableColumn id="26" xr3:uid="{00000000-0010-0000-B101-00001A000000}" name="26" dataDxfId="448"/>
    <tableColumn id="27" xr3:uid="{00000000-0010-0000-B101-00001B000000}" name="27" dataDxfId="447"/>
    <tableColumn id="28" xr3:uid="{00000000-0010-0000-B101-00001C000000}" name="28" dataDxfId="446"/>
    <tableColumn id="29" xr3:uid="{00000000-0010-0000-B101-00001D000000}" name="29" dataDxfId="445"/>
    <tableColumn id="30" xr3:uid="{00000000-0010-0000-B101-00001E000000}" name="30" dataDxfId="444"/>
    <tableColumn id="31" xr3:uid="{00000000-0010-0000-B101-00001F000000}" name="31" dataDxfId="443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9">
      <calculatedColumnFormula>'Wzorzec kategorii'!B180</calculatedColumnFormula>
    </tableColumn>
    <tableColumn id="2" xr3:uid="{00000000-0010-0000-B201-000002000000}" name="Kolumna2" dataDxfId="478" dataCellStyle="Walutowy"/>
    <tableColumn id="3" xr3:uid="{00000000-0010-0000-B201-000003000000}" name="Kolumna3" dataDxfId="477" dataCellStyle="Walutowy">
      <calculatedColumnFormula>SUM(Tabela19234559437[#This Row])</calculatedColumnFormula>
    </tableColumn>
    <tableColumn id="4" xr3:uid="{00000000-0010-0000-B201-000004000000}" name="Kolumna4" dataDxfId="476" dataCellStyle="Walutowy">
      <calculatedColumnFormula>C224-D224</calculatedColumnFormula>
    </tableColumn>
    <tableColumn id="5" xr3:uid="{00000000-0010-0000-B201-000005000000}" name="Kolumna5" dataDxfId="475" dataCellStyle="Procentowy">
      <calculatedColumnFormula>IFERROR(D224/C224,"")</calculatedColumnFormula>
    </tableColumn>
    <tableColumn id="6" xr3:uid="{00000000-0010-0000-B201-000006000000}" name="Kolumna6" dataDxfId="474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80" dataDxfId="481" headerRowBorderDxfId="8424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12"/>
    <tableColumn id="2" xr3:uid="{00000000-0010-0000-B301-000002000000}" name="2" dataDxfId="511"/>
    <tableColumn id="3" xr3:uid="{00000000-0010-0000-B301-000003000000}" name="3" dataDxfId="510"/>
    <tableColumn id="4" xr3:uid="{00000000-0010-0000-B301-000004000000}" name="4" dataDxfId="509"/>
    <tableColumn id="5" xr3:uid="{00000000-0010-0000-B301-000005000000}" name="5" dataDxfId="508"/>
    <tableColumn id="6" xr3:uid="{00000000-0010-0000-B301-000006000000}" name="6" dataDxfId="507"/>
    <tableColumn id="7" xr3:uid="{00000000-0010-0000-B301-000007000000}" name="7" dataDxfId="506"/>
    <tableColumn id="8" xr3:uid="{00000000-0010-0000-B301-000008000000}" name="8" dataDxfId="505"/>
    <tableColumn id="9" xr3:uid="{00000000-0010-0000-B301-000009000000}" name="9" dataDxfId="504"/>
    <tableColumn id="10" xr3:uid="{00000000-0010-0000-B301-00000A000000}" name="10" dataDxfId="503"/>
    <tableColumn id="11" xr3:uid="{00000000-0010-0000-B301-00000B000000}" name="11" dataDxfId="502"/>
    <tableColumn id="12" xr3:uid="{00000000-0010-0000-B301-00000C000000}" name="12" dataDxfId="501"/>
    <tableColumn id="13" xr3:uid="{00000000-0010-0000-B301-00000D000000}" name="13" dataDxfId="500"/>
    <tableColumn id="14" xr3:uid="{00000000-0010-0000-B301-00000E000000}" name="14" dataDxfId="499"/>
    <tableColumn id="15" xr3:uid="{00000000-0010-0000-B301-00000F000000}" name="15" dataDxfId="498"/>
    <tableColumn id="16" xr3:uid="{00000000-0010-0000-B301-000010000000}" name="16" dataDxfId="497"/>
    <tableColumn id="17" xr3:uid="{00000000-0010-0000-B301-000011000000}" name="17" dataDxfId="496"/>
    <tableColumn id="18" xr3:uid="{00000000-0010-0000-B301-000012000000}" name="18" dataDxfId="495"/>
    <tableColumn id="19" xr3:uid="{00000000-0010-0000-B301-000013000000}" name="19" dataDxfId="494"/>
    <tableColumn id="20" xr3:uid="{00000000-0010-0000-B301-000014000000}" name="20" dataDxfId="493"/>
    <tableColumn id="21" xr3:uid="{00000000-0010-0000-B301-000015000000}" name="21" dataDxfId="492"/>
    <tableColumn id="22" xr3:uid="{00000000-0010-0000-B301-000016000000}" name="22" dataDxfId="491"/>
    <tableColumn id="23" xr3:uid="{00000000-0010-0000-B301-000017000000}" name="23" dataDxfId="490"/>
    <tableColumn id="24" xr3:uid="{00000000-0010-0000-B301-000018000000}" name="24" dataDxfId="489"/>
    <tableColumn id="25" xr3:uid="{00000000-0010-0000-B301-000019000000}" name="25" dataDxfId="488"/>
    <tableColumn id="26" xr3:uid="{00000000-0010-0000-B301-00001A000000}" name="26" dataDxfId="487"/>
    <tableColumn id="27" xr3:uid="{00000000-0010-0000-B301-00001B000000}" name="27" dataDxfId="486"/>
    <tableColumn id="28" xr3:uid="{00000000-0010-0000-B301-00001C000000}" name="28" dataDxfId="485"/>
    <tableColumn id="29" xr3:uid="{00000000-0010-0000-B301-00001D000000}" name="29" dataDxfId="484"/>
    <tableColumn id="30" xr3:uid="{00000000-0010-0000-B301-00001E000000}" name="30" dataDxfId="483"/>
    <tableColumn id="31" xr3:uid="{00000000-0010-0000-B301-00001F000000}" name="31" dataDxfId="48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8">
      <calculatedColumnFormula>'Wzorzec kategorii'!B192</calculatedColumnFormula>
    </tableColumn>
    <tableColumn id="2" xr3:uid="{00000000-0010-0000-B401-000002000000}" name="Kolumna2" dataDxfId="517" dataCellStyle="Walutowy"/>
    <tableColumn id="3" xr3:uid="{00000000-0010-0000-B401-000003000000}" name="Kolumna3" dataDxfId="516" dataCellStyle="Walutowy">
      <calculatedColumnFormula>SUM(Tabela1923455962440[#This Row])</calculatedColumnFormula>
    </tableColumn>
    <tableColumn id="4" xr3:uid="{00000000-0010-0000-B401-000004000000}" name="Kolumna4" dataDxfId="515" dataCellStyle="Walutowy">
      <calculatedColumnFormula>C236-D236</calculatedColumnFormula>
    </tableColumn>
    <tableColumn id="5" xr3:uid="{00000000-0010-0000-B401-000005000000}" name="Kolumna5" dataDxfId="514" dataCellStyle="Procentowy">
      <calculatedColumnFormula>IFERROR(D236/C236,"")</calculatedColumnFormula>
    </tableColumn>
    <tableColumn id="6" xr3:uid="{00000000-0010-0000-B401-000006000000}" name="Kolumna6" dataDxfId="513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4">
      <calculatedColumnFormula>'Wzorzec kategorii'!B204</calculatedColumnFormula>
    </tableColumn>
    <tableColumn id="2" xr3:uid="{00000000-0010-0000-B501-000002000000}" name="Kolumna2" dataDxfId="523" dataCellStyle="Walutowy"/>
    <tableColumn id="3" xr3:uid="{00000000-0010-0000-B501-000003000000}" name="Kolumna3" dataDxfId="522" dataCellStyle="Walutowy">
      <calculatedColumnFormula>SUM(Tabela1923455963441[#This Row])</calculatedColumnFormula>
    </tableColumn>
    <tableColumn id="4" xr3:uid="{00000000-0010-0000-B501-000004000000}" name="Kolumna4" dataDxfId="521" dataCellStyle="Walutowy">
      <calculatedColumnFormula>C248-D248</calculatedColumnFormula>
    </tableColumn>
    <tableColumn id="5" xr3:uid="{00000000-0010-0000-B501-000005000000}" name="Kolumna5" dataDxfId="520" dataCellStyle="Procentowy">
      <calculatedColumnFormula>IFERROR(D248/C248,"")</calculatedColumnFormula>
    </tableColumn>
    <tableColumn id="6" xr3:uid="{00000000-0010-0000-B501-000006000000}" name="Kolumna6" dataDxfId="519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5" dataDxfId="526" headerRowBorderDxfId="8423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7"/>
    <tableColumn id="2" xr3:uid="{00000000-0010-0000-B601-000002000000}" name="2" dataDxfId="556"/>
    <tableColumn id="3" xr3:uid="{00000000-0010-0000-B601-000003000000}" name="3" dataDxfId="555"/>
    <tableColumn id="4" xr3:uid="{00000000-0010-0000-B601-000004000000}" name="4" dataDxfId="554"/>
    <tableColumn id="5" xr3:uid="{00000000-0010-0000-B601-000005000000}" name="5" dataDxfId="553"/>
    <tableColumn id="6" xr3:uid="{00000000-0010-0000-B601-000006000000}" name="6" dataDxfId="552"/>
    <tableColumn id="7" xr3:uid="{00000000-0010-0000-B601-000007000000}" name="7" dataDxfId="551"/>
    <tableColumn id="8" xr3:uid="{00000000-0010-0000-B601-000008000000}" name="8" dataDxfId="550"/>
    <tableColumn id="9" xr3:uid="{00000000-0010-0000-B601-000009000000}" name="9" dataDxfId="549"/>
    <tableColumn id="10" xr3:uid="{00000000-0010-0000-B601-00000A000000}" name="10" dataDxfId="548"/>
    <tableColumn id="11" xr3:uid="{00000000-0010-0000-B601-00000B000000}" name="11" dataDxfId="547"/>
    <tableColumn id="12" xr3:uid="{00000000-0010-0000-B601-00000C000000}" name="12" dataDxfId="546"/>
    <tableColumn id="13" xr3:uid="{00000000-0010-0000-B601-00000D000000}" name="13" dataDxfId="545"/>
    <tableColumn id="14" xr3:uid="{00000000-0010-0000-B601-00000E000000}" name="14" dataDxfId="544"/>
    <tableColumn id="15" xr3:uid="{00000000-0010-0000-B601-00000F000000}" name="15" dataDxfId="543"/>
    <tableColumn id="16" xr3:uid="{00000000-0010-0000-B601-000010000000}" name="16" dataDxfId="542"/>
    <tableColumn id="17" xr3:uid="{00000000-0010-0000-B601-000011000000}" name="17" dataDxfId="541"/>
    <tableColumn id="18" xr3:uid="{00000000-0010-0000-B601-000012000000}" name="18" dataDxfId="540"/>
    <tableColumn id="19" xr3:uid="{00000000-0010-0000-B601-000013000000}" name="19" dataDxfId="539"/>
    <tableColumn id="20" xr3:uid="{00000000-0010-0000-B601-000014000000}" name="20" dataDxfId="538"/>
    <tableColumn id="21" xr3:uid="{00000000-0010-0000-B601-000015000000}" name="21" dataDxfId="537"/>
    <tableColumn id="22" xr3:uid="{00000000-0010-0000-B601-000016000000}" name="22" dataDxfId="536"/>
    <tableColumn id="23" xr3:uid="{00000000-0010-0000-B601-000017000000}" name="23" dataDxfId="535"/>
    <tableColumn id="24" xr3:uid="{00000000-0010-0000-B601-000018000000}" name="24" dataDxfId="534"/>
    <tableColumn id="25" xr3:uid="{00000000-0010-0000-B601-000019000000}" name="25" dataDxfId="533"/>
    <tableColumn id="26" xr3:uid="{00000000-0010-0000-B601-00001A000000}" name="26" dataDxfId="532"/>
    <tableColumn id="27" xr3:uid="{00000000-0010-0000-B601-00001B000000}" name="27" dataDxfId="531"/>
    <tableColumn id="28" xr3:uid="{00000000-0010-0000-B601-00001C000000}" name="28" dataDxfId="530"/>
    <tableColumn id="29" xr3:uid="{00000000-0010-0000-B601-00001D000000}" name="29" dataDxfId="529"/>
    <tableColumn id="30" xr3:uid="{00000000-0010-0000-B601-00001E000000}" name="30" dataDxfId="528"/>
    <tableColumn id="31" xr3:uid="{00000000-0010-0000-B601-00001F000000}" name="31" dataDxfId="52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9082" dataDxfId="9081">
  <tableColumns count="6">
    <tableColumn id="1" xr3:uid="{00000000-0010-0000-2900-000001000000}" name="Kategoria" dataDxfId="7939">
      <calculatedColumnFormula>'Wzorzec kategorii'!B36</calculatedColumnFormula>
    </tableColumn>
    <tableColumn id="2" xr3:uid="{00000000-0010-0000-2900-000002000000}" name="0" headerRowDxfId="9080" dataDxfId="7938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9079" dataDxfId="7937" dataCellStyle="Walutowy">
      <calculatedColumnFormula>(SUM(K74:V74))</calculatedColumnFormula>
    </tableColumn>
    <tableColumn id="4" xr3:uid="{00000000-0010-0000-2900-000004000000}" name="Kolumna4" dataDxfId="7935">
      <calculatedColumnFormula>C74-D74</calculatedColumnFormula>
    </tableColumn>
    <tableColumn id="5" xr3:uid="{00000000-0010-0000-2900-000005000000}" name="Kolumna1" dataDxfId="7936">
      <calculatedColumnFormula>IFERROR(D74/C74,"")</calculatedColumnFormula>
    </tableColumn>
    <tableColumn id="6" xr3:uid="{00000000-0010-0000-2900-000006000000}" name="Kolumna2" dataDxfId="9078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8" dataDxfId="559" headerRowBorderDxfId="8422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90"/>
    <tableColumn id="2" xr3:uid="{00000000-0010-0000-B701-000002000000}" name="2" dataDxfId="589"/>
    <tableColumn id="3" xr3:uid="{00000000-0010-0000-B701-000003000000}" name="3" dataDxfId="588"/>
    <tableColumn id="4" xr3:uid="{00000000-0010-0000-B701-000004000000}" name="4" dataDxfId="587"/>
    <tableColumn id="5" xr3:uid="{00000000-0010-0000-B701-000005000000}" name="5" dataDxfId="586"/>
    <tableColumn id="6" xr3:uid="{00000000-0010-0000-B701-000006000000}" name="6" dataDxfId="585"/>
    <tableColumn id="7" xr3:uid="{00000000-0010-0000-B701-000007000000}" name="7" dataDxfId="584"/>
    <tableColumn id="8" xr3:uid="{00000000-0010-0000-B701-000008000000}" name="8" dataDxfId="583"/>
    <tableColumn id="9" xr3:uid="{00000000-0010-0000-B701-000009000000}" name="9" dataDxfId="582"/>
    <tableColumn id="10" xr3:uid="{00000000-0010-0000-B701-00000A000000}" name="10" dataDxfId="581"/>
    <tableColumn id="11" xr3:uid="{00000000-0010-0000-B701-00000B000000}" name="11" dataDxfId="580"/>
    <tableColumn id="12" xr3:uid="{00000000-0010-0000-B701-00000C000000}" name="12" dataDxfId="579"/>
    <tableColumn id="13" xr3:uid="{00000000-0010-0000-B701-00000D000000}" name="13" dataDxfId="578"/>
    <tableColumn id="14" xr3:uid="{00000000-0010-0000-B701-00000E000000}" name="14" dataDxfId="577"/>
    <tableColumn id="15" xr3:uid="{00000000-0010-0000-B701-00000F000000}" name="15" dataDxfId="576"/>
    <tableColumn id="16" xr3:uid="{00000000-0010-0000-B701-000010000000}" name="16" dataDxfId="575"/>
    <tableColumn id="17" xr3:uid="{00000000-0010-0000-B701-000011000000}" name="17" dataDxfId="574"/>
    <tableColumn id="18" xr3:uid="{00000000-0010-0000-B701-000012000000}" name="18" dataDxfId="573"/>
    <tableColumn id="19" xr3:uid="{00000000-0010-0000-B701-000013000000}" name="19" dataDxfId="572"/>
    <tableColumn id="20" xr3:uid="{00000000-0010-0000-B701-000014000000}" name="20" dataDxfId="571"/>
    <tableColumn id="21" xr3:uid="{00000000-0010-0000-B701-000015000000}" name="21" dataDxfId="570"/>
    <tableColumn id="22" xr3:uid="{00000000-0010-0000-B701-000016000000}" name="22" dataDxfId="569"/>
    <tableColumn id="23" xr3:uid="{00000000-0010-0000-B701-000017000000}" name="23" dataDxfId="568"/>
    <tableColumn id="24" xr3:uid="{00000000-0010-0000-B701-000018000000}" name="24" dataDxfId="567"/>
    <tableColumn id="25" xr3:uid="{00000000-0010-0000-B701-000019000000}" name="25" dataDxfId="566"/>
    <tableColumn id="26" xr3:uid="{00000000-0010-0000-B701-00001A000000}" name="26" dataDxfId="565"/>
    <tableColumn id="27" xr3:uid="{00000000-0010-0000-B701-00001B000000}" name="27" dataDxfId="564"/>
    <tableColumn id="28" xr3:uid="{00000000-0010-0000-B701-00001C000000}" name="28" dataDxfId="563"/>
    <tableColumn id="29" xr3:uid="{00000000-0010-0000-B701-00001D000000}" name="29" dataDxfId="562"/>
    <tableColumn id="30" xr3:uid="{00000000-0010-0000-B701-00001E000000}" name="30" dataDxfId="561"/>
    <tableColumn id="31" xr3:uid="{00000000-0010-0000-B701-00001F000000}" name="31" dataDxfId="560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91" dataDxfId="592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23"/>
    <tableColumn id="2" xr3:uid="{00000000-0010-0000-B801-000002000000}" name="2" dataDxfId="622"/>
    <tableColumn id="3" xr3:uid="{00000000-0010-0000-B801-000003000000}" name="3" dataDxfId="621"/>
    <tableColumn id="4" xr3:uid="{00000000-0010-0000-B801-000004000000}" name="4" dataDxfId="620"/>
    <tableColumn id="5" xr3:uid="{00000000-0010-0000-B801-000005000000}" name="5" dataDxfId="619"/>
    <tableColumn id="6" xr3:uid="{00000000-0010-0000-B801-000006000000}" name="6" dataDxfId="618"/>
    <tableColumn id="7" xr3:uid="{00000000-0010-0000-B801-000007000000}" name="7" dataDxfId="617"/>
    <tableColumn id="8" xr3:uid="{00000000-0010-0000-B801-000008000000}" name="8" dataDxfId="616"/>
    <tableColumn id="9" xr3:uid="{00000000-0010-0000-B801-000009000000}" name="9" dataDxfId="615"/>
    <tableColumn id="10" xr3:uid="{00000000-0010-0000-B801-00000A000000}" name="10" dataDxfId="614"/>
    <tableColumn id="11" xr3:uid="{00000000-0010-0000-B801-00000B000000}" name="11" dataDxfId="613"/>
    <tableColumn id="12" xr3:uid="{00000000-0010-0000-B801-00000C000000}" name="12" dataDxfId="612"/>
    <tableColumn id="13" xr3:uid="{00000000-0010-0000-B801-00000D000000}" name="13" dataDxfId="611"/>
    <tableColumn id="14" xr3:uid="{00000000-0010-0000-B801-00000E000000}" name="14" dataDxfId="610"/>
    <tableColumn id="15" xr3:uid="{00000000-0010-0000-B801-00000F000000}" name="15" dataDxfId="609"/>
    <tableColumn id="16" xr3:uid="{00000000-0010-0000-B801-000010000000}" name="16" dataDxfId="608"/>
    <tableColumn id="17" xr3:uid="{00000000-0010-0000-B801-000011000000}" name="17" dataDxfId="607"/>
    <tableColumn id="18" xr3:uid="{00000000-0010-0000-B801-000012000000}" name="18" dataDxfId="606"/>
    <tableColumn id="19" xr3:uid="{00000000-0010-0000-B801-000013000000}" name="19" dataDxfId="605"/>
    <tableColumn id="20" xr3:uid="{00000000-0010-0000-B801-000014000000}" name="20" dataDxfId="604"/>
    <tableColumn id="21" xr3:uid="{00000000-0010-0000-B801-000015000000}" name="21" dataDxfId="603"/>
    <tableColumn id="22" xr3:uid="{00000000-0010-0000-B801-000016000000}" name="22" dataDxfId="602"/>
    <tableColumn id="23" xr3:uid="{00000000-0010-0000-B801-000017000000}" name="23" dataDxfId="601"/>
    <tableColumn id="24" xr3:uid="{00000000-0010-0000-B801-000018000000}" name="24" dataDxfId="600"/>
    <tableColumn id="25" xr3:uid="{00000000-0010-0000-B801-000019000000}" name="25" dataDxfId="599"/>
    <tableColumn id="26" xr3:uid="{00000000-0010-0000-B801-00001A000000}" name="26" dataDxfId="598"/>
    <tableColumn id="27" xr3:uid="{00000000-0010-0000-B801-00001B000000}" name="27" dataDxfId="597"/>
    <tableColumn id="28" xr3:uid="{00000000-0010-0000-B801-00001C000000}" name="28" dataDxfId="596"/>
    <tableColumn id="29" xr3:uid="{00000000-0010-0000-B801-00001D000000}" name="29" dataDxfId="595"/>
    <tableColumn id="30" xr3:uid="{00000000-0010-0000-B801-00001E000000}" name="30" dataDxfId="594"/>
    <tableColumn id="31" xr3:uid="{00000000-0010-0000-B801-00001F000000}" name="31" dataDxfId="593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 headerRowDxfId="9077" dataDxfId="9076">
  <tableColumns count="6">
    <tableColumn id="1" xr3:uid="{00000000-0010-0000-2A00-000001000000}" name="Kolumna1" dataDxfId="7934">
      <calculatedColumnFormula>'Wzorzec kategorii'!B60</calculatedColumnFormula>
    </tableColumn>
    <tableColumn id="2" xr3:uid="{00000000-0010-0000-2A00-000002000000}" name="Kolumna2" dataDxfId="7933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7932" dataCellStyle="Walutowy">
      <calculatedColumnFormula>(SUM(K98:V98))</calculatedColumnFormula>
    </tableColumn>
    <tableColumn id="4" xr3:uid="{00000000-0010-0000-2A00-000004000000}" name="Kolumna4" dataDxfId="7930">
      <calculatedColumnFormula>C98-D98</calculatedColumnFormula>
    </tableColumn>
    <tableColumn id="5" xr3:uid="{00000000-0010-0000-2A00-000005000000}" name="Kolumna5" dataDxfId="7931">
      <calculatedColumnFormula>IFERROR(D98/C98,"")</calculatedColumnFormula>
    </tableColumn>
    <tableColumn id="6" xr3:uid="{00000000-0010-0000-2A00-000006000000}" name="Kolumna6" dataDxfId="9075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9074" dataDxfId="9073">
  <tableColumns count="6">
    <tableColumn id="1" xr3:uid="{00000000-0010-0000-2B00-000001000000}" name="Kolumna1" dataDxfId="9072">
      <calculatedColumnFormula>'Wzorzec kategorii'!B15</calculatedColumnFormula>
    </tableColumn>
    <tableColumn id="2" xr3:uid="{00000000-0010-0000-2B00-000002000000}" name="Kolumna2" dataDxfId="7942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7941">
      <calculatedColumnFormula>(SUM(K52:V52))</calculatedColumnFormula>
    </tableColumn>
    <tableColumn id="4" xr3:uid="{00000000-0010-0000-2B00-000004000000}" name="Kolumna4" dataDxfId="7940">
      <calculatedColumnFormula>PrzychodyROK[[#This Row],[Kolumna3]]-PrzychodyROK[[#This Row],[Kolumna2]]</calculatedColumnFormula>
    </tableColumn>
    <tableColumn id="5" xr3:uid="{00000000-0010-0000-2B00-000005000000}" name="Kolumna5" dataDxfId="9071" dataCellStyle="Procentowy">
      <calculatedColumnFormula>IFERROR(D52/C52,"")</calculatedColumnFormula>
    </tableColumn>
    <tableColumn id="6" xr3:uid="{00000000-0010-0000-2B00-000006000000}" name="Kolumna6" dataDxfId="9070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9069" dataDxfId="9068">
  <tableColumns count="6">
    <tableColumn id="1" xr3:uid="{00000000-0010-0000-2C00-000001000000}" name="Kolumna1" dataDxfId="7929">
      <calculatedColumnFormula>'Wzorzec kategorii'!B48</calculatedColumnFormula>
    </tableColumn>
    <tableColumn id="2" xr3:uid="{00000000-0010-0000-2C00-000002000000}" name="Kolumna2" headerRowDxfId="9067" dataDxfId="7928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9066" dataDxfId="7927" dataCellStyle="Walutowy">
      <calculatedColumnFormula>(SUM(K86:V86))</calculatedColumnFormula>
    </tableColumn>
    <tableColumn id="4" xr3:uid="{00000000-0010-0000-2C00-000004000000}" name="Kolumna4" headerRowDxfId="9065" dataDxfId="7925">
      <calculatedColumnFormula>C86-D86</calculatedColumnFormula>
    </tableColumn>
    <tableColumn id="5" xr3:uid="{00000000-0010-0000-2C00-000005000000}" name="Kolumna5" headerRowDxfId="9064" dataDxfId="7926">
      <calculatedColumnFormula>IFERROR(D86/C86,"")</calculatedColumnFormula>
    </tableColumn>
    <tableColumn id="6" xr3:uid="{00000000-0010-0000-2C00-000006000000}" name="Kolumna6" headerRowDxfId="9063" dataDxfId="906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238" dataDxfId="9237">
  <tableColumns count="6">
    <tableColumn id="1" xr3:uid="{00000000-0010-0000-0400-000001000000}" name="Kolumna1" dataDxfId="8408"/>
    <tableColumn id="2" xr3:uid="{00000000-0010-0000-0400-000002000000}" name="Kolumna2" headerRowDxfId="9236" dataDxfId="8407"/>
    <tableColumn id="3" xr3:uid="{00000000-0010-0000-0400-000003000000}" name="Kolumna3" headerRowDxfId="9235" dataDxfId="8406">
      <calculatedColumnFormula>SUM(Tabela18[#This Row])</calculatedColumnFormula>
    </tableColumn>
    <tableColumn id="4" xr3:uid="{00000000-0010-0000-0400-000004000000}" name="Kolumna4" headerRowDxfId="9234" dataDxfId="8404">
      <calculatedColumnFormula>C76-D76</calculatedColumnFormula>
    </tableColumn>
    <tableColumn id="5" xr3:uid="{00000000-0010-0000-0400-000005000000}" name="Kolumna5" headerRowDxfId="9233" dataDxfId="8405">
      <calculatedColumnFormula>IFERROR(D76/C76,"")</calculatedColumnFormula>
    </tableColumn>
    <tableColumn id="6" xr3:uid="{00000000-0010-0000-0400-000006000000}" name="Kolumna6" headerRowDxfId="9232" dataDxfId="9231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 headerRowDxfId="9061" dataDxfId="9060">
  <tableColumns count="6">
    <tableColumn id="1" xr3:uid="{00000000-0010-0000-2D00-000001000000}" name="Kolumna1" headerRowDxfId="9059" dataDxfId="7924">
      <calculatedColumnFormula>'Wzorzec kategorii'!B72</calculatedColumnFormula>
    </tableColumn>
    <tableColumn id="2" xr3:uid="{00000000-0010-0000-2D00-000002000000}" name="Kolumna2" dataDxfId="7923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7922" dataCellStyle="Walutowy">
      <calculatedColumnFormula>(SUM(K110:V110))</calculatedColumnFormula>
    </tableColumn>
    <tableColumn id="4" xr3:uid="{00000000-0010-0000-2D00-000004000000}" name="Kolumna4" dataDxfId="7920">
      <calculatedColumnFormula>C110-D110</calculatedColumnFormula>
    </tableColumn>
    <tableColumn id="5" xr3:uid="{00000000-0010-0000-2D00-000005000000}" name="Kolumna5" dataDxfId="7921">
      <calculatedColumnFormula>IFERROR(D110/C110,"")</calculatedColumnFormula>
    </tableColumn>
    <tableColumn id="6" xr3:uid="{00000000-0010-0000-2D00-000006000000}" name="Kolumna6" dataDxfId="9058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 headerRowDxfId="9057" dataDxfId="9056">
  <tableColumns count="6">
    <tableColumn id="1" xr3:uid="{00000000-0010-0000-2E00-000001000000}" name="Kolumna1" headerRowDxfId="9055" dataDxfId="7919">
      <calculatedColumnFormula>'Wzorzec kategorii'!B84</calculatedColumnFormula>
    </tableColumn>
    <tableColumn id="2" xr3:uid="{00000000-0010-0000-2E00-000002000000}" name="Kolumna2" dataDxfId="7918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7917" dataCellStyle="Walutowy">
      <calculatedColumnFormula>(SUM(K122:V122))</calculatedColumnFormula>
    </tableColumn>
    <tableColumn id="4" xr3:uid="{00000000-0010-0000-2E00-000004000000}" name="Kolumna4" dataDxfId="7915">
      <calculatedColumnFormula>C122-D122</calculatedColumnFormula>
    </tableColumn>
    <tableColumn id="5" xr3:uid="{00000000-0010-0000-2E00-000005000000}" name="Kolumna5" dataDxfId="7916">
      <calculatedColumnFormula>IFERROR(D122/C122,"")</calculatedColumnFormula>
    </tableColumn>
    <tableColumn id="6" xr3:uid="{00000000-0010-0000-2E00-000006000000}" name="Kolumna6" dataDxfId="9054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 headerRowDxfId="9053" dataDxfId="9052">
  <tableColumns count="6">
    <tableColumn id="1" xr3:uid="{00000000-0010-0000-2F00-000001000000}" name="Kolumna1" headerRowDxfId="9051" dataDxfId="7914">
      <calculatedColumnFormula>'Wzorzec kategorii'!B96</calculatedColumnFormula>
    </tableColumn>
    <tableColumn id="2" xr3:uid="{00000000-0010-0000-2F00-000002000000}" name="Kolumna2" dataDxfId="7913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7912" dataCellStyle="Walutowy">
      <calculatedColumnFormula>(SUM(K134:V134))</calculatedColumnFormula>
    </tableColumn>
    <tableColumn id="4" xr3:uid="{00000000-0010-0000-2F00-000004000000}" name="Kolumna4" dataDxfId="7910">
      <calculatedColumnFormula>C134-D134</calculatedColumnFormula>
    </tableColumn>
    <tableColumn id="5" xr3:uid="{00000000-0010-0000-2F00-000005000000}" name="Kolumna5" dataDxfId="7911">
      <calculatedColumnFormula>IFERROR(D134/C134,"")</calculatedColumnFormula>
    </tableColumn>
    <tableColumn id="6" xr3:uid="{00000000-0010-0000-2F00-000006000000}" name="Kolumna6" dataDxfId="9050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 headerRowDxfId="9049" dataDxfId="9048">
  <tableColumns count="6">
    <tableColumn id="1" xr3:uid="{00000000-0010-0000-3000-000001000000}" name="Kolumna1" dataDxfId="7909">
      <calculatedColumnFormula>'Wzorzec kategorii'!B108</calculatedColumnFormula>
    </tableColumn>
    <tableColumn id="2" xr3:uid="{00000000-0010-0000-3000-000002000000}" name="Kolumna2" dataDxfId="7908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7907" dataCellStyle="Walutowy">
      <calculatedColumnFormula>(SUM(K146:V146))</calculatedColumnFormula>
    </tableColumn>
    <tableColumn id="4" xr3:uid="{00000000-0010-0000-3000-000004000000}" name="Kolumna4" dataDxfId="7905">
      <calculatedColumnFormula>C146-D146</calculatedColumnFormula>
    </tableColumn>
    <tableColumn id="5" xr3:uid="{00000000-0010-0000-3000-000005000000}" name="Kolumna5" dataDxfId="7906">
      <calculatedColumnFormula>IFERROR(D146/C146,"")</calculatedColumnFormula>
    </tableColumn>
    <tableColumn id="6" xr3:uid="{00000000-0010-0000-3000-000006000000}" name="Kolumna6" dataDxfId="9047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 headerRowDxfId="9046" dataDxfId="9045">
  <tableColumns count="6">
    <tableColumn id="1" xr3:uid="{00000000-0010-0000-3100-000001000000}" name="Kolumna1" dataDxfId="7904">
      <calculatedColumnFormula>'Wzorzec kategorii'!B120</calculatedColumnFormula>
    </tableColumn>
    <tableColumn id="2" xr3:uid="{00000000-0010-0000-3100-000002000000}" name="Kolumna2" dataDxfId="7903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7902" dataCellStyle="Walutowy">
      <calculatedColumnFormula>(SUM(K158:V158))</calculatedColumnFormula>
    </tableColumn>
    <tableColumn id="4" xr3:uid="{00000000-0010-0000-3100-000004000000}" name="Kolumna4" dataDxfId="7900">
      <calculatedColumnFormula>C158-D158</calculatedColumnFormula>
    </tableColumn>
    <tableColumn id="5" xr3:uid="{00000000-0010-0000-3100-000005000000}" name="Kolumna5" dataDxfId="7901">
      <calculatedColumnFormula>IFERROR(D158/C158,"")</calculatedColumnFormula>
    </tableColumn>
    <tableColumn id="6" xr3:uid="{00000000-0010-0000-3100-000006000000}" name="Kolumna6" dataDxfId="9044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 headerRowDxfId="9043" dataDxfId="9042">
  <tableColumns count="6">
    <tableColumn id="1" xr3:uid="{00000000-0010-0000-3200-000001000000}" name="Kolumna1" dataDxfId="7899">
      <calculatedColumnFormula>'Wzorzec kategorii'!B132</calculatedColumnFormula>
    </tableColumn>
    <tableColumn id="2" xr3:uid="{00000000-0010-0000-3200-000002000000}" name="Kolumna2" dataDxfId="7898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7897" dataCellStyle="Walutowy">
      <calculatedColumnFormula>(SUM(K170:V170))</calculatedColumnFormula>
    </tableColumn>
    <tableColumn id="4" xr3:uid="{00000000-0010-0000-3200-000004000000}" name="Kolumna4" dataDxfId="7895">
      <calculatedColumnFormula>C170-D170</calculatedColumnFormula>
    </tableColumn>
    <tableColumn id="5" xr3:uid="{00000000-0010-0000-3200-000005000000}" name="Kolumna5" dataDxfId="7896">
      <calculatedColumnFormula>IFERROR(D170/C170,"")</calculatedColumnFormula>
    </tableColumn>
    <tableColumn id="6" xr3:uid="{00000000-0010-0000-3200-000006000000}" name="Kolumna6" dataDxfId="9041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 headerRowDxfId="9040" dataDxfId="9039">
  <tableColumns count="6">
    <tableColumn id="1" xr3:uid="{00000000-0010-0000-3300-000001000000}" name="Kolumna1" dataDxfId="7894">
      <calculatedColumnFormula>'Wzorzec kategorii'!B144</calculatedColumnFormula>
    </tableColumn>
    <tableColumn id="2" xr3:uid="{00000000-0010-0000-3300-000002000000}" name="Kolumna2" dataDxfId="7893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7892" dataCellStyle="Walutowy">
      <calculatedColumnFormula>(SUM(K182:V182))</calculatedColumnFormula>
    </tableColumn>
    <tableColumn id="4" xr3:uid="{00000000-0010-0000-3300-000004000000}" name="Kolumna4" dataDxfId="7890">
      <calculatedColumnFormula>C182-D182</calculatedColumnFormula>
    </tableColumn>
    <tableColumn id="5" xr3:uid="{00000000-0010-0000-3300-000005000000}" name="Kolumna5" dataDxfId="7891">
      <calculatedColumnFormula>IFERROR(D182/C182,"")</calculatedColumnFormula>
    </tableColumn>
    <tableColumn id="6" xr3:uid="{00000000-0010-0000-3300-000006000000}" name="Kolumna6" dataDxfId="9038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 headerRowDxfId="9037" dataDxfId="9036">
  <tableColumns count="6">
    <tableColumn id="1" xr3:uid="{00000000-0010-0000-3400-000001000000}" name="Kolumna1" dataDxfId="7889">
      <calculatedColumnFormula>'Wzorzec kategorii'!B156</calculatedColumnFormula>
    </tableColumn>
    <tableColumn id="2" xr3:uid="{00000000-0010-0000-3400-000002000000}" name="Kolumna2" dataDxfId="7888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7887" dataCellStyle="Walutowy">
      <calculatedColumnFormula>(SUM(K194:V194))</calculatedColumnFormula>
    </tableColumn>
    <tableColumn id="4" xr3:uid="{00000000-0010-0000-3400-000004000000}" name="Kolumna4" dataDxfId="7885">
      <calculatedColumnFormula>C194-D194</calculatedColumnFormula>
    </tableColumn>
    <tableColumn id="5" xr3:uid="{00000000-0010-0000-3400-000005000000}" name="Kolumna5" dataDxfId="7886">
      <calculatedColumnFormula>IFERROR(D194/C194,"")</calculatedColumnFormula>
    </tableColumn>
    <tableColumn id="6" xr3:uid="{00000000-0010-0000-3400-000006000000}" name="Kolumna6" dataDxfId="9035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 headerRowDxfId="9034" dataDxfId="9033">
  <tableColumns count="6">
    <tableColumn id="1" xr3:uid="{00000000-0010-0000-3500-000001000000}" name="Kolumna1" dataDxfId="7884">
      <calculatedColumnFormula>'Wzorzec kategorii'!B168</calculatedColumnFormula>
    </tableColumn>
    <tableColumn id="2" xr3:uid="{00000000-0010-0000-3500-000002000000}" name="Kolumna2" dataDxfId="7883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7882" dataCellStyle="Walutowy">
      <calculatedColumnFormula>(SUM(K206:V206))</calculatedColumnFormula>
    </tableColumn>
    <tableColumn id="4" xr3:uid="{00000000-0010-0000-3500-000004000000}" name="Kolumna4" dataDxfId="7880">
      <calculatedColumnFormula>C206-D206</calculatedColumnFormula>
    </tableColumn>
    <tableColumn id="5" xr3:uid="{00000000-0010-0000-3500-000005000000}" name="Kolumna5" dataDxfId="7881">
      <calculatedColumnFormula>IFERROR(D206/C206,"")</calculatedColumnFormula>
    </tableColumn>
    <tableColumn id="6" xr3:uid="{00000000-0010-0000-3500-000006000000}" name="Kolumna6" dataDxfId="9032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 headerRowDxfId="9031" dataDxfId="9030">
  <tableColumns count="6">
    <tableColumn id="1" xr3:uid="{00000000-0010-0000-3600-000001000000}" name="Kolumna1" dataDxfId="7879">
      <calculatedColumnFormula>'Wzorzec kategorii'!B180</calculatedColumnFormula>
    </tableColumn>
    <tableColumn id="2" xr3:uid="{00000000-0010-0000-3600-000002000000}" name="Kolumna2" dataDxfId="7878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7877" dataCellStyle="Walutowy">
      <calculatedColumnFormula>(SUM(K218:V218))</calculatedColumnFormula>
    </tableColumn>
    <tableColumn id="4" xr3:uid="{00000000-0010-0000-3600-000004000000}" name="Kolumna4" dataDxfId="7875">
      <calculatedColumnFormula>C218-D218</calculatedColumnFormula>
    </tableColumn>
    <tableColumn id="5" xr3:uid="{00000000-0010-0000-3600-000005000000}" name="Kolumna5" dataDxfId="7876">
      <calculatedColumnFormula>IFERROR(D218/C218,"")</calculatedColumnFormula>
    </tableColumn>
    <tableColumn id="6" xr3:uid="{00000000-0010-0000-3600-000006000000}" name="Kolumna6" dataDxfId="902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 headerRowDxfId="9230" dataDxfId="9229">
  <tableColumns count="6">
    <tableColumn id="1" xr3:uid="{00000000-0010-0000-0500-000001000000}" name="Kolumna1" headerRowDxfId="9228" dataDxfId="8403"/>
    <tableColumn id="2" xr3:uid="{00000000-0010-0000-0500-000002000000}" name="Kolumna2" dataDxfId="8402"/>
    <tableColumn id="3" xr3:uid="{00000000-0010-0000-0500-000003000000}" name="Kolumna3" dataDxfId="8401"/>
    <tableColumn id="4" xr3:uid="{00000000-0010-0000-0500-000004000000}" name="Kolumna4" dataDxfId="8399">
      <calculatedColumnFormula>C98-D98</calculatedColumnFormula>
    </tableColumn>
    <tableColumn id="5" xr3:uid="{00000000-0010-0000-0500-000005000000}" name="Kolumna5" dataDxfId="8400">
      <calculatedColumnFormula>IFERROR(D98/C98,"")</calculatedColumnFormula>
    </tableColumn>
    <tableColumn id="6" xr3:uid="{00000000-0010-0000-0500-000006000000}" name="Kolumna6" dataDxfId="9227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 headerRowDxfId="9028" dataDxfId="9027">
  <tableColumns count="6">
    <tableColumn id="1" xr3:uid="{00000000-0010-0000-3700-000001000000}" name="Kolumna1" dataDxfId="7874">
      <calculatedColumnFormula>'Wzorzec kategorii'!B192</calculatedColumnFormula>
    </tableColumn>
    <tableColumn id="2" xr3:uid="{00000000-0010-0000-3700-000002000000}" name="Kolumna2" dataDxfId="7873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7872" dataCellStyle="Walutowy">
      <calculatedColumnFormula>(SUM(K230:V230))</calculatedColumnFormula>
    </tableColumn>
    <tableColumn id="4" xr3:uid="{00000000-0010-0000-3700-000004000000}" name="Kolumna4" dataDxfId="7870">
      <calculatedColumnFormula>C230-D230</calculatedColumnFormula>
    </tableColumn>
    <tableColumn id="5" xr3:uid="{00000000-0010-0000-3700-000005000000}" name="Kolumna5" dataDxfId="7871">
      <calculatedColumnFormula>IFERROR(D230/C230,"")</calculatedColumnFormula>
    </tableColumn>
    <tableColumn id="6" xr3:uid="{00000000-0010-0000-3700-000006000000}" name="Kolumna6" dataDxfId="9026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 headerRowDxfId="9025" dataDxfId="9024">
  <tableColumns count="6">
    <tableColumn id="1" xr3:uid="{00000000-0010-0000-3800-000001000000}" name="Kolumna1" dataDxfId="7869">
      <calculatedColumnFormula>'Wzorzec kategorii'!B204</calculatedColumnFormula>
    </tableColumn>
    <tableColumn id="2" xr3:uid="{00000000-0010-0000-3800-000002000000}" name="Kolumna2" dataDxfId="7868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7867" dataCellStyle="Walutowy">
      <calculatedColumnFormula>(SUM(K242:V242))</calculatedColumnFormula>
    </tableColumn>
    <tableColumn id="4" xr3:uid="{00000000-0010-0000-3800-000004000000}" name="Kolumna4" dataDxfId="7865">
      <calculatedColumnFormula>C242-D242</calculatedColumnFormula>
    </tableColumn>
    <tableColumn id="5" xr3:uid="{00000000-0010-0000-3800-000005000000}" name="Kolumna5" dataDxfId="7866">
      <calculatedColumnFormula>IFERROR(D242/C242,"")</calculatedColumnFormula>
    </tableColumn>
    <tableColumn id="6" xr3:uid="{00000000-0010-0000-3800-000006000000}" name="Kolumna6" dataDxfId="9023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 headerRowDxfId="9022" dataDxfId="9021">
  <tableColumns count="14">
    <tableColumn id="1" xr3:uid="{6DA1E272-9CA7-8A40-9C3B-03DB425CE4F2}" name="Kolumna1" dataDxfId="7864">
      <calculatedColumnFormula>'Wzorzec kategorii'!B15</calculatedColumnFormula>
    </tableColumn>
    <tableColumn id="2" xr3:uid="{5B64E068-1306-FC46-B8F4-1822CCD8421F}" name="Kolumna2" dataDxfId="7863">
      <calculatedColumnFormula>(SUM(K52:V52)/$J$44)</calculatedColumnFormula>
    </tableColumn>
    <tableColumn id="3" xr3:uid="{DB85B989-E9F8-A545-B9AD-C708484A1933}" name="Kolumna3" dataDxfId="7862">
      <calculatedColumnFormula>Styczeń!D58</calculatedColumnFormula>
    </tableColumn>
    <tableColumn id="4" xr3:uid="{F14914AA-D4DF-694B-ABE4-5819BF770DD9}" name="Kolumna4" dataDxfId="7861">
      <calculatedColumnFormula>Luty!D58</calculatedColumnFormula>
    </tableColumn>
    <tableColumn id="5" xr3:uid="{74A58F5F-93F7-6946-86B8-F114FCAA19EF}" name="Kolumna5" dataDxfId="7860">
      <calculatedColumnFormula>Marzec!D58</calculatedColumnFormula>
    </tableColumn>
    <tableColumn id="6" xr3:uid="{19DE3BF4-82F8-8248-B5B0-1604D50B1FB2}" name="Kolumna6" dataDxfId="7859">
      <calculatedColumnFormula>Kwiecień!D58</calculatedColumnFormula>
    </tableColumn>
    <tableColumn id="7" xr3:uid="{042A6992-5FA7-7145-AF0C-6FD437592B87}" name="Kolumna7" dataDxfId="7858">
      <calculatedColumnFormula>Maj!D58</calculatedColumnFormula>
    </tableColumn>
    <tableColumn id="8" xr3:uid="{7A828F28-5343-2B46-9D11-B2D5B2550983}" name="Kolumna8" dataDxfId="7857">
      <calculatedColumnFormula>Czerwiec!D58</calculatedColumnFormula>
    </tableColumn>
    <tableColumn id="9" xr3:uid="{C689C903-D7B2-6F43-AD09-67C0C6496296}" name="Kolumna9" dataDxfId="7856">
      <calculatedColumnFormula>Lipiec!D58</calculatedColumnFormula>
    </tableColumn>
    <tableColumn id="10" xr3:uid="{0993ABA5-2344-4D4C-B9BF-30AC2E64FD35}" name="Kolumna10" dataDxfId="7855">
      <calculatedColumnFormula>Sierpień!D58</calculatedColumnFormula>
    </tableColumn>
    <tableColumn id="11" xr3:uid="{006C9028-9D06-9043-A72C-D413AB749559}" name="Kolumna11" dataDxfId="7854">
      <calculatedColumnFormula>Wrzesień!D58</calculatedColumnFormula>
    </tableColumn>
    <tableColumn id="12" xr3:uid="{316BB1F5-6C93-EE4F-A6E2-B6FB0540F747}" name="Kolumna12" dataDxfId="7853">
      <calculatedColumnFormula>Październik!D58</calculatedColumnFormula>
    </tableColumn>
    <tableColumn id="13" xr3:uid="{8D17E925-E318-AA4F-8E19-79110CFB90D6}" name="Kolumna13" dataDxfId="7852">
      <calculatedColumnFormula>Listopad!D58</calculatedColumnFormula>
    </tableColumn>
    <tableColumn id="14" xr3:uid="{2CD5EC01-BA46-664C-AE00-085098632927}" name="Kolumna14" dataDxfId="7851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 headerRowDxfId="9020" dataDxfId="9019">
  <tableColumns count="14">
    <tableColumn id="1" xr3:uid="{194F2D63-7118-E441-BE39-6630B5ACB1C5}" name="Kolumna1" dataDxfId="7850"/>
    <tableColumn id="2" xr3:uid="{63DAA8B1-031E-D440-9EF4-193F45D72F38}" name="Kolumna2" dataDxfId="7849">
      <calculatedColumnFormula>(SUM(K74:V74)/$J$44)</calculatedColumnFormula>
    </tableColumn>
    <tableColumn id="3" xr3:uid="{CF183A1D-9F06-3740-8828-B2611E8DC4B5}" name="Kolumna3" dataDxfId="7848">
      <calculatedColumnFormula>Styczeń!D80</calculatedColumnFormula>
    </tableColumn>
    <tableColumn id="4" xr3:uid="{51BA5E84-0929-514A-9270-A17F39326FE1}" name="Kolumna4" dataDxfId="7847">
      <calculatedColumnFormula>Luty!D80</calculatedColumnFormula>
    </tableColumn>
    <tableColumn id="5" xr3:uid="{DF84DCF5-5F34-2E43-85B4-74DE9E948FF3}" name="Kolumna5" dataDxfId="7846">
      <calculatedColumnFormula>Marzec!D80</calculatedColumnFormula>
    </tableColumn>
    <tableColumn id="6" xr3:uid="{E7EB847D-C985-004A-9A62-EDAD340C9C94}" name="Kolumna6" dataDxfId="7845">
      <calculatedColumnFormula>Kwiecień!D80</calculatedColumnFormula>
    </tableColumn>
    <tableColumn id="7" xr3:uid="{26389F1C-D1D9-B142-B326-6CBB7DD6E323}" name="Kolumna7" dataDxfId="7844">
      <calculatedColumnFormula>Maj!D80</calculatedColumnFormula>
    </tableColumn>
    <tableColumn id="8" xr3:uid="{86F88EAE-C733-2443-B279-CDC768F557FA}" name="Kolumna8" dataDxfId="7843">
      <calculatedColumnFormula>Czerwiec!D80</calculatedColumnFormula>
    </tableColumn>
    <tableColumn id="9" xr3:uid="{89420CC3-DAA5-1B42-B256-6A37271A8537}" name="Kolumna9" dataDxfId="7842">
      <calculatedColumnFormula>Lipiec!D80</calculatedColumnFormula>
    </tableColumn>
    <tableColumn id="10" xr3:uid="{252F46B2-F85F-E647-ABC8-A19D1266B628}" name="Kolumna10" dataDxfId="7841">
      <calculatedColumnFormula>Sierpień!D80</calculatedColumnFormula>
    </tableColumn>
    <tableColumn id="11" xr3:uid="{AF6A8B4A-A507-4C41-A8D2-A613EDCF32A0}" name="Kolumna11" dataDxfId="7840">
      <calculatedColumnFormula>Wrzesień!D80</calculatedColumnFormula>
    </tableColumn>
    <tableColumn id="12" xr3:uid="{AD91612C-DA27-E742-B173-40EF8F229953}" name="Kolumna12" dataDxfId="7839">
      <calculatedColumnFormula>Październik!D80</calculatedColumnFormula>
    </tableColumn>
    <tableColumn id="13" xr3:uid="{117CA5AC-1165-974D-80DD-970BE9E5CDD4}" name="Kolumna13" dataDxfId="7838">
      <calculatedColumnFormula>Listopad!D80</calculatedColumnFormula>
    </tableColumn>
    <tableColumn id="14" xr3:uid="{F2014835-322D-1B45-832A-8B1514020BC0}" name="Kolumna14" dataDxfId="7837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 headerRowDxfId="9018" dataDxfId="9017">
  <tableColumns count="14">
    <tableColumn id="1" xr3:uid="{B235616D-7CB5-5046-8FE7-650818B20387}" name="Kolumna1" dataDxfId="9016"/>
    <tableColumn id="2" xr3:uid="{64C5EEA0-C90F-2E42-98AB-1DF149536247}" name="Kolumna2" dataDxfId="7836">
      <calculatedColumnFormula>(SUM(K86:V86)/$J$44)</calculatedColumnFormula>
    </tableColumn>
    <tableColumn id="3" xr3:uid="{16B79CC1-B0AA-0947-A419-B7303649A30F}" name="Kolumna3" dataDxfId="7835">
      <calculatedColumnFormula>Styczeń!D92</calculatedColumnFormula>
    </tableColumn>
    <tableColumn id="4" xr3:uid="{C6300F37-A3F4-F748-81AD-689A1FB8AFEC}" name="Kolumna4" dataDxfId="7834">
      <calculatedColumnFormula>Luty!D92</calculatedColumnFormula>
    </tableColumn>
    <tableColumn id="5" xr3:uid="{246B1676-277E-4841-9590-8587C41F0B0F}" name="Kolumna5" dataDxfId="7833">
      <calculatedColumnFormula>Marzec!D92</calculatedColumnFormula>
    </tableColumn>
    <tableColumn id="6" xr3:uid="{073A740D-E784-FE46-BAE7-7369EC8E32C6}" name="Kolumna6" dataDxfId="7832">
      <calculatedColumnFormula>Kwiecień!D92</calculatedColumnFormula>
    </tableColumn>
    <tableColumn id="7" xr3:uid="{D562A90B-6B97-3F4E-AC43-549F625C312E}" name="Kolumna7" dataDxfId="7831">
      <calculatedColumnFormula>Maj!D92</calculatedColumnFormula>
    </tableColumn>
    <tableColumn id="8" xr3:uid="{C39094BA-B6DD-9944-A8A3-29F8F05C567E}" name="Kolumna8" dataDxfId="7830">
      <calculatedColumnFormula>Czerwiec!D92</calculatedColumnFormula>
    </tableColumn>
    <tableColumn id="9" xr3:uid="{386A3AC6-461B-D848-9732-B4019DF87458}" name="Kolumna9" dataDxfId="7829">
      <calculatedColumnFormula>Lipiec!D92</calculatedColumnFormula>
    </tableColumn>
    <tableColumn id="10" xr3:uid="{51F3C613-E3C7-5C44-A2A3-A8F6A3154DF4}" name="Kolumna10" dataDxfId="7828">
      <calculatedColumnFormula>Sierpień!D92</calculatedColumnFormula>
    </tableColumn>
    <tableColumn id="11" xr3:uid="{A1222437-017B-D34A-8069-D02DD3EF0461}" name="Kolumna11" dataDxfId="7827">
      <calculatedColumnFormula>Wrzesień!D92</calculatedColumnFormula>
    </tableColumn>
    <tableColumn id="12" xr3:uid="{4C8056D2-44EC-7C4A-A230-94F2406B6032}" name="Kolumna12" dataDxfId="7826">
      <calculatedColumnFormula>Październik!D92</calculatedColumnFormula>
    </tableColumn>
    <tableColumn id="13" xr3:uid="{C4BED62F-89A0-E74F-98EB-3433202AA9C9}" name="Kolumna13" dataDxfId="7825">
      <calculatedColumnFormula>Listopad!D92</calculatedColumnFormula>
    </tableColumn>
    <tableColumn id="14" xr3:uid="{6CE178CC-92E6-E147-8FD9-A0682C129AF9}" name="Kolumna14" dataDxfId="7824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 headerRowDxfId="9015" dataDxfId="9014">
  <tableColumns count="14">
    <tableColumn id="1" xr3:uid="{2D1A8514-3E94-7349-8A4A-83149FF15C2C}" name="Kolumna1" dataDxfId="9013"/>
    <tableColumn id="2" xr3:uid="{775BBBD4-E3EB-8243-8BDC-540E838D4754}" name="Kolumna2" dataDxfId="7823">
      <calculatedColumnFormula>(SUM(K98:V98)/$J$44)</calculatedColumnFormula>
    </tableColumn>
    <tableColumn id="3" xr3:uid="{0B24E279-70A6-874B-A7E1-DF671CC1CC80}" name="Kolumna3" dataDxfId="7822">
      <calculatedColumnFormula>Styczeń!D104</calculatedColumnFormula>
    </tableColumn>
    <tableColumn id="4" xr3:uid="{18C4B462-4A7E-6A45-B5C8-DF1DA48C4CAD}" name="Kolumna4" dataDxfId="7821">
      <calculatedColumnFormula>Luty!D104</calculatedColumnFormula>
    </tableColumn>
    <tableColumn id="5" xr3:uid="{C081439C-1106-634F-BF2E-775DD84105D8}" name="Kolumna5" dataDxfId="7820">
      <calculatedColumnFormula>Marzec!D104</calculatedColumnFormula>
    </tableColumn>
    <tableColumn id="6" xr3:uid="{22D2847E-B45B-7742-8732-3D1B72DE7717}" name="Kolumna6" dataDxfId="7819">
      <calculatedColumnFormula>Kwiecień!D104</calculatedColumnFormula>
    </tableColumn>
    <tableColumn id="7" xr3:uid="{B74AB794-A455-1D40-BE05-FAB3C7A38ADB}" name="Kolumna7" dataDxfId="7818">
      <calculatedColumnFormula>Maj!D104</calculatedColumnFormula>
    </tableColumn>
    <tableColumn id="8" xr3:uid="{85FA61B9-0975-5240-B523-29F9A8DFE6CF}" name="Kolumna8" dataDxfId="7817">
      <calculatedColumnFormula>Czerwiec!D104</calculatedColumnFormula>
    </tableColumn>
    <tableColumn id="9" xr3:uid="{AE9D28A9-3D3F-1D49-9A93-52753CC2DB7C}" name="Kolumna9" dataDxfId="7816">
      <calculatedColumnFormula>Lipiec!D104</calculatedColumnFormula>
    </tableColumn>
    <tableColumn id="10" xr3:uid="{031E5BFA-3033-484F-A4E6-91A7069C54A9}" name="Kolumna10" dataDxfId="7815">
      <calculatedColumnFormula>Sierpień!D104</calculatedColumnFormula>
    </tableColumn>
    <tableColumn id="11" xr3:uid="{6320C7BB-8BCE-5B4C-AE90-4C62DCBD1296}" name="Kolumna11" dataDxfId="7814">
      <calculatedColumnFormula>Wrzesień!D104</calculatedColumnFormula>
    </tableColumn>
    <tableColumn id="12" xr3:uid="{DE52EA4D-6ABC-1341-970B-95E1DBEB35F3}" name="Kolumna12" dataDxfId="7813">
      <calculatedColumnFormula>Październik!D104</calculatedColumnFormula>
    </tableColumn>
    <tableColumn id="13" xr3:uid="{339EA45D-2572-534D-82F1-365FBB005662}" name="Kolumna13" dataDxfId="7812">
      <calculatedColumnFormula>Listopad!D104</calculatedColumnFormula>
    </tableColumn>
    <tableColumn id="14" xr3:uid="{5E450DB2-799A-C340-BB8B-F965796BA97C}" name="Kolumna14" dataDxfId="7811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 headerRowDxfId="9012" dataDxfId="9011">
  <tableColumns count="14">
    <tableColumn id="1" xr3:uid="{EECD885E-B9B7-E643-B652-F36AF0C549B8}" name="Kolumna1" dataDxfId="9010"/>
    <tableColumn id="2" xr3:uid="{87D92C5F-B28E-F941-9F73-579176E2446D}" name="Kolumna2" dataDxfId="7810">
      <calculatedColumnFormula>(SUM(K110:V110)/$J$44)</calculatedColumnFormula>
    </tableColumn>
    <tableColumn id="3" xr3:uid="{A69A08DC-F6DE-1145-9FEC-9F6A1F36328B}" name="Kolumna3" dataDxfId="7809">
      <calculatedColumnFormula>Styczeń!D116</calculatedColumnFormula>
    </tableColumn>
    <tableColumn id="4" xr3:uid="{77004706-3F45-094E-911C-F41911817BF0}" name="Kolumna4" dataDxfId="7808">
      <calculatedColumnFormula>Luty!D116</calculatedColumnFormula>
    </tableColumn>
    <tableColumn id="5" xr3:uid="{017E4870-6EEF-0443-A7EF-49FA7A3F455B}" name="Kolumna5" dataDxfId="7807">
      <calculatedColumnFormula>Marzec!D116</calculatedColumnFormula>
    </tableColumn>
    <tableColumn id="6" xr3:uid="{05D62745-31DE-C64E-930A-6C52E5CAA851}" name="Kolumna6" dataDxfId="7806">
      <calculatedColumnFormula>Kwiecień!D116</calculatedColumnFormula>
    </tableColumn>
    <tableColumn id="7" xr3:uid="{1511224D-B416-2C48-BFF0-A419D9B0DBA3}" name="Kolumna7" dataDxfId="7805">
      <calculatedColumnFormula>Maj!D116</calculatedColumnFormula>
    </tableColumn>
    <tableColumn id="8" xr3:uid="{E12A4B8D-1937-6A44-A73D-06B0130FE7FB}" name="Kolumna8" dataDxfId="7804">
      <calculatedColumnFormula>Czerwiec!D116</calculatedColumnFormula>
    </tableColumn>
    <tableColumn id="9" xr3:uid="{1C6A8ABC-6D36-2545-8ECA-D99D6033A4D7}" name="Kolumna9" dataDxfId="7803">
      <calculatedColumnFormula>Lipiec!D116</calculatedColumnFormula>
    </tableColumn>
    <tableColumn id="10" xr3:uid="{0CB3E263-83B0-0948-AAA8-7C6FCF354D18}" name="Kolumna10" dataDxfId="7802">
      <calculatedColumnFormula>Sierpień!D116</calculatedColumnFormula>
    </tableColumn>
    <tableColumn id="11" xr3:uid="{CA9A10DA-0AFC-B24B-B783-D13624BC68F3}" name="Kolumna11" dataDxfId="7801">
      <calculatedColumnFormula>Wrzesień!D116</calculatedColumnFormula>
    </tableColumn>
    <tableColumn id="12" xr3:uid="{46D5B2E9-EA2B-FB41-992E-A2615A657B88}" name="Kolumna12" dataDxfId="7800">
      <calculatedColumnFormula>Październik!D116</calculatedColumnFormula>
    </tableColumn>
    <tableColumn id="13" xr3:uid="{24D0B65E-E8FF-D347-AF70-DBF0431BA2BA}" name="Kolumna13" dataDxfId="7799">
      <calculatedColumnFormula>Listopad!D116</calculatedColumnFormula>
    </tableColumn>
    <tableColumn id="14" xr3:uid="{DD240B33-70A0-074C-B3BE-9114E1AE3BAE}" name="Kolumna14" dataDxfId="7798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 headerRowDxfId="9009" dataDxfId="9008">
  <tableColumns count="14">
    <tableColumn id="1" xr3:uid="{3DC46E6A-FBCF-8043-839A-BFD9EFF407D7}" name="Kolumna1" dataDxfId="9007"/>
    <tableColumn id="2" xr3:uid="{03727ED4-98F1-0D41-A1BD-A636F009694B}" name="Kolumna2" dataDxfId="7797">
      <calculatedColumnFormula>(SUM(K122:V122)/$J$44)</calculatedColumnFormula>
    </tableColumn>
    <tableColumn id="3" xr3:uid="{2E7287EC-0AFB-C343-AB15-955BBDD2EDC0}" name="Kolumna3" dataDxfId="7796">
      <calculatedColumnFormula>Styczeń!D128</calculatedColumnFormula>
    </tableColumn>
    <tableColumn id="4" xr3:uid="{D08DDBB6-FF70-574B-9D6B-8847E8169E20}" name="Kolumna4" dataDxfId="7795">
      <calculatedColumnFormula>Luty!D128</calculatedColumnFormula>
    </tableColumn>
    <tableColumn id="5" xr3:uid="{B9E478C1-3EE4-3B4C-9508-6A64720A70BB}" name="Kolumna5" dataDxfId="7794">
      <calculatedColumnFormula>Marzec!D128</calculatedColumnFormula>
    </tableColumn>
    <tableColumn id="6" xr3:uid="{A5F39A46-D0C6-D549-BB85-0F8AD9D11FD3}" name="Kolumna6" dataDxfId="7793">
      <calculatedColumnFormula>Kwiecień!D128</calculatedColumnFormula>
    </tableColumn>
    <tableColumn id="7" xr3:uid="{C48495EA-E9ED-A742-9ADA-D1B2185C5580}" name="Kolumna7" dataDxfId="7792">
      <calculatedColumnFormula>Maj!D128</calculatedColumnFormula>
    </tableColumn>
    <tableColumn id="8" xr3:uid="{DF6A3D28-74E3-5842-94AB-7382FCABE3B3}" name="Kolumna8" dataDxfId="7791">
      <calculatedColumnFormula>Czerwiec!D128</calculatedColumnFormula>
    </tableColumn>
    <tableColumn id="9" xr3:uid="{0197F86B-A68B-0E47-87D1-8AAE61B13C45}" name="Kolumna9" dataDxfId="7790">
      <calculatedColumnFormula>Lipiec!D128</calculatedColumnFormula>
    </tableColumn>
    <tableColumn id="10" xr3:uid="{5EF70544-509C-AA46-A638-68A85E5422C2}" name="Kolumna10" dataDxfId="7789">
      <calculatedColumnFormula>Sierpień!D128</calculatedColumnFormula>
    </tableColumn>
    <tableColumn id="11" xr3:uid="{4794EF00-FD07-0C42-A9D5-5446ECDF0037}" name="Kolumna11" dataDxfId="7788">
      <calculatedColumnFormula>Wrzesień!D128</calculatedColumnFormula>
    </tableColumn>
    <tableColumn id="12" xr3:uid="{A01FB407-FF4D-EC48-814F-5F3643279AE0}" name="Kolumna12" dataDxfId="7787">
      <calculatedColumnFormula>Październik!D128</calculatedColumnFormula>
    </tableColumn>
    <tableColumn id="13" xr3:uid="{BB7E9351-6890-0649-83BB-8BF760A65E7E}" name="Kolumna13" dataDxfId="7786">
      <calculatedColumnFormula>Listopad!D128</calculatedColumnFormula>
    </tableColumn>
    <tableColumn id="14" xr3:uid="{0D83E4AF-4EDE-6244-837E-2BD65FF0B075}" name="Kolumna14" dataDxfId="7785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 headerRowDxfId="9006" dataDxfId="9005">
  <tableColumns count="14">
    <tableColumn id="1" xr3:uid="{439DB51D-DA12-0A4D-A720-F4183D3B963E}" name="Kolumna1" dataDxfId="9004">
      <calculatedColumnFormula>'Wzorzec kategorii'!B96</calculatedColumnFormula>
    </tableColumn>
    <tableColumn id="2" xr3:uid="{6DD70F4C-FC67-B047-854C-4FBDD1706849}" name="Kolumna2" dataDxfId="7784">
      <calculatedColumnFormula>(SUM(K134:V134)/$J$44)</calculatedColumnFormula>
    </tableColumn>
    <tableColumn id="3" xr3:uid="{6914E02B-347C-594F-B507-B39AF6F4610A}" name="Kolumna3" dataDxfId="7783">
      <calculatedColumnFormula>Styczeń!D140</calculatedColumnFormula>
    </tableColumn>
    <tableColumn id="4" xr3:uid="{B806C72D-5DE0-EE44-91A7-7696D1D4AF86}" name="Kolumna4" dataDxfId="7782">
      <calculatedColumnFormula>Luty!D140</calculatedColumnFormula>
    </tableColumn>
    <tableColumn id="5" xr3:uid="{21B058F3-4C34-C745-8FAE-147025D0C403}" name="Kolumna5" dataDxfId="7781">
      <calculatedColumnFormula>Marzec!D140</calculatedColumnFormula>
    </tableColumn>
    <tableColumn id="6" xr3:uid="{9524E901-E58D-A44F-8ACA-44594A4F315D}" name="Kolumna6" dataDxfId="7780">
      <calculatedColumnFormula>Kwiecień!D140</calculatedColumnFormula>
    </tableColumn>
    <tableColumn id="7" xr3:uid="{FA804951-794E-8140-ACDD-D440C337ADAC}" name="Kolumna7" dataDxfId="7779">
      <calculatedColumnFormula>Maj!D140</calculatedColumnFormula>
    </tableColumn>
    <tableColumn id="8" xr3:uid="{54E57D4D-7518-3549-8E4D-C7B4000E9E08}" name="Kolumna8" dataDxfId="7778">
      <calculatedColumnFormula>Czerwiec!D140</calculatedColumnFormula>
    </tableColumn>
    <tableColumn id="9" xr3:uid="{76C631B2-AC06-0F41-8928-448BB6B81AB9}" name="Kolumna9" dataDxfId="7777">
      <calculatedColumnFormula>Lipiec!D140</calculatedColumnFormula>
    </tableColumn>
    <tableColumn id="10" xr3:uid="{F64EB456-FBEE-0247-9B56-CE101BD3DB9D}" name="Kolumna10" dataDxfId="7776">
      <calculatedColumnFormula>Sierpień!D140</calculatedColumnFormula>
    </tableColumn>
    <tableColumn id="11" xr3:uid="{779AA196-ACC3-1B4B-8097-F95BCA2E8B1B}" name="Kolumna11" dataDxfId="7775">
      <calculatedColumnFormula>Wrzesień!D140</calculatedColumnFormula>
    </tableColumn>
    <tableColumn id="12" xr3:uid="{368B2396-BA9A-A545-9E95-4A73C181017C}" name="Kolumna12" dataDxfId="7774">
      <calculatedColumnFormula>Październik!D140</calculatedColumnFormula>
    </tableColumn>
    <tableColumn id="13" xr3:uid="{DA392853-129B-2E43-AC98-8476CD42ADA0}" name="Kolumna13" dataDxfId="7773">
      <calculatedColumnFormula>Listopad!D140</calculatedColumnFormula>
    </tableColumn>
    <tableColumn id="14" xr3:uid="{6B044C88-0506-6A48-8AF1-A48C2947D3CD}" name="Kolumna14" dataDxfId="7772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 headerRowDxfId="9003" dataDxfId="9002">
  <tableColumns count="14">
    <tableColumn id="1" xr3:uid="{FD2E2BB7-1065-1343-A274-2E06F7807743}" name="Kolumna1" dataDxfId="9001">
      <calculatedColumnFormula>'Wzorzec kategorii'!B108</calculatedColumnFormula>
    </tableColumn>
    <tableColumn id="2" xr3:uid="{B9AA9AF2-858F-614A-8D70-7870E71F60DB}" name="Kolumna2" dataDxfId="7771">
      <calculatedColumnFormula>(SUM(K146:V146)/$J$44)</calculatedColumnFormula>
    </tableColumn>
    <tableColumn id="3" xr3:uid="{A7A6CCEC-093C-0D41-83A9-97E946DBDF07}" name="Kolumna3" dataDxfId="7770">
      <calculatedColumnFormula>Styczeń!D152</calculatedColumnFormula>
    </tableColumn>
    <tableColumn id="4" xr3:uid="{D88E2390-843A-1D4D-9058-E4257954157F}" name="Kolumna4" dataDxfId="7769">
      <calculatedColumnFormula>Luty!D152</calculatedColumnFormula>
    </tableColumn>
    <tableColumn id="5" xr3:uid="{29D1BF80-CE4E-F54D-B2C7-B5C7CBC8C3CC}" name="Kolumna5" dataDxfId="7768">
      <calculatedColumnFormula>Marzec!D152</calculatedColumnFormula>
    </tableColumn>
    <tableColumn id="6" xr3:uid="{F344A4B9-C524-DE48-B000-A11CA04BA7C2}" name="Kolumna6" dataDxfId="7767">
      <calculatedColumnFormula>Kwiecień!D152</calculatedColumnFormula>
    </tableColumn>
    <tableColumn id="7" xr3:uid="{17599A6D-BC61-FC44-BD74-ADCDAAA4311F}" name="Kolumna7" dataDxfId="7766">
      <calculatedColumnFormula>Maj!D152</calculatedColumnFormula>
    </tableColumn>
    <tableColumn id="8" xr3:uid="{F400D592-448D-A64E-99FE-4B63F8764479}" name="Kolumna8" dataDxfId="7765">
      <calculatedColumnFormula>Czerwiec!D152</calculatedColumnFormula>
    </tableColumn>
    <tableColumn id="9" xr3:uid="{3CB9FE9D-C56A-954E-9404-410955B3E615}" name="Kolumna9" dataDxfId="7764">
      <calculatedColumnFormula>Lipiec!D152</calculatedColumnFormula>
    </tableColumn>
    <tableColumn id="10" xr3:uid="{54E136D9-6C15-DA42-8C8E-FDC4F849F75F}" name="Kolumna10" dataDxfId="7763">
      <calculatedColumnFormula>Sierpień!D152</calculatedColumnFormula>
    </tableColumn>
    <tableColumn id="11" xr3:uid="{BDD9C6BB-A913-E74A-8321-A07F620A122E}" name="Kolumna11" dataDxfId="7762">
      <calculatedColumnFormula>Wrzesień!D152</calculatedColumnFormula>
    </tableColumn>
    <tableColumn id="12" xr3:uid="{BF7F8B35-29F3-334D-86D3-B238B2701996}" name="Kolumna12" dataDxfId="7761">
      <calculatedColumnFormula>Październik!D152</calculatedColumnFormula>
    </tableColumn>
    <tableColumn id="13" xr3:uid="{68517288-E456-BD47-9431-1C639CB7D910}" name="Kolumna13" dataDxfId="7760">
      <calculatedColumnFormula>Listopad!D152</calculatedColumnFormula>
    </tableColumn>
    <tableColumn id="14" xr3:uid="{57A108CA-985D-8549-A3BF-7BDB7DFE2381}" name="Kolumna14" dataDxfId="7759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 headerRowDxfId="9226" dataDxfId="9225">
  <tableColumns count="6">
    <tableColumn id="1" xr3:uid="{00000000-0010-0000-0600-000001000000}" name="Kolumna1" headerRowDxfId="9224" dataDxfId="8398"/>
    <tableColumn id="2" xr3:uid="{00000000-0010-0000-0600-000002000000}" name="Kolumna2" dataDxfId="8397"/>
    <tableColumn id="3" xr3:uid="{00000000-0010-0000-0600-000003000000}" name="Kolumna3" dataDxfId="8396">
      <calculatedColumnFormula>SUM(Tabela192125[#This Row])</calculatedColumnFormula>
    </tableColumn>
    <tableColumn id="4" xr3:uid="{00000000-0010-0000-0600-000004000000}" name="Kolumna4" dataDxfId="8394">
      <calculatedColumnFormula>C105-D105</calculatedColumnFormula>
    </tableColumn>
    <tableColumn id="5" xr3:uid="{00000000-0010-0000-0600-000005000000}" name="Kolumna5" dataDxfId="8395">
      <calculatedColumnFormula>IFERROR(D105/C105,"")</calculatedColumnFormula>
    </tableColumn>
    <tableColumn id="6" xr3:uid="{00000000-0010-0000-0600-000006000000}" name="Kolumna6" dataDxfId="9223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 headerRowDxfId="9000" dataDxfId="8999">
  <tableColumns count="14">
    <tableColumn id="1" xr3:uid="{699802CA-48FB-4946-A5CC-42883F2A7C97}" name="Kolumna1" dataDxfId="8998">
      <calculatedColumnFormula>'Wzorzec kategorii'!B120</calculatedColumnFormula>
    </tableColumn>
    <tableColumn id="2" xr3:uid="{01D3908E-8B1E-3849-A957-90E0D8E3289F}" name="Kolumna2" dataDxfId="7758">
      <calculatedColumnFormula>(SUM(K158:V158)/$J$44)</calculatedColumnFormula>
    </tableColumn>
    <tableColumn id="3" xr3:uid="{EAE1FCD6-36DD-3241-A555-A6C19CDE503D}" name="Kolumna3" dataDxfId="7757">
      <calculatedColumnFormula>Styczeń!D164</calculatedColumnFormula>
    </tableColumn>
    <tableColumn id="4" xr3:uid="{B0A3EE08-E70E-F04F-B97A-DCDB902FDC48}" name="Kolumna4" dataDxfId="7756">
      <calculatedColumnFormula>Luty!D164</calculatedColumnFormula>
    </tableColumn>
    <tableColumn id="5" xr3:uid="{4B4434F9-92B1-5244-A285-E3C165DA67FB}" name="Kolumna5" dataDxfId="7755">
      <calculatedColumnFormula>Marzec!D164</calculatedColumnFormula>
    </tableColumn>
    <tableColumn id="6" xr3:uid="{2EF600EB-15CC-1C49-8F40-5E6BB50E2D19}" name="Kolumna6" dataDxfId="7754">
      <calculatedColumnFormula>Kwiecień!D164</calculatedColumnFormula>
    </tableColumn>
    <tableColumn id="7" xr3:uid="{1BC4277A-6A92-8041-8165-EDD853AA3261}" name="Kolumna7" dataDxfId="7753">
      <calculatedColumnFormula>Maj!D164</calculatedColumnFormula>
    </tableColumn>
    <tableColumn id="8" xr3:uid="{6A0996FB-3605-D948-BEA3-DD280062EBE0}" name="Kolumna8" dataDxfId="7752">
      <calculatedColumnFormula>Czerwiec!D164</calculatedColumnFormula>
    </tableColumn>
    <tableColumn id="9" xr3:uid="{0BBF8A9C-C566-C043-A5D4-43D3822F8DF3}" name="Kolumna9" dataDxfId="7751">
      <calculatedColumnFormula>Lipiec!D164</calculatedColumnFormula>
    </tableColumn>
    <tableColumn id="10" xr3:uid="{096921E4-F91E-514D-BE8B-8561712470C4}" name="Kolumna10" dataDxfId="7750">
      <calculatedColumnFormula>Sierpień!D164</calculatedColumnFormula>
    </tableColumn>
    <tableColumn id="11" xr3:uid="{4E4696A2-D140-B640-98A6-5C6CAF25BD92}" name="Kolumna11" dataDxfId="7749">
      <calculatedColumnFormula>Wrzesień!D164</calculatedColumnFormula>
    </tableColumn>
    <tableColumn id="12" xr3:uid="{0F80FAB1-4BCC-9A4E-8840-716E7FD292AF}" name="Kolumna12" dataDxfId="7748">
      <calculatedColumnFormula>Październik!D164</calculatedColumnFormula>
    </tableColumn>
    <tableColumn id="13" xr3:uid="{77166D93-1833-8349-A6A1-AF0CFE7745B8}" name="Kolumna13" dataDxfId="7747">
      <calculatedColumnFormula>Listopad!D164</calculatedColumnFormula>
    </tableColumn>
    <tableColumn id="14" xr3:uid="{1EFADDE4-9838-E643-97F3-5F175D6347BB}" name="Kolumna14" dataDxfId="7746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 headerRowDxfId="8997" dataDxfId="8996">
  <tableColumns count="14">
    <tableColumn id="1" xr3:uid="{8F5B4BC6-7D70-D141-8F24-FC6B0BF9FC6A}" name="Kolumna1" dataDxfId="8995">
      <calculatedColumnFormula>'Wzorzec kategorii'!B132</calculatedColumnFormula>
    </tableColumn>
    <tableColumn id="2" xr3:uid="{8FDB2EDE-1565-2548-B984-FCD0FE0860C7}" name="Kolumna2" dataDxfId="7745">
      <calculatedColumnFormula>(SUM(K170:V170)/$J$44)</calculatedColumnFormula>
    </tableColumn>
    <tableColumn id="3" xr3:uid="{AB34AC4D-BDDE-E449-B874-B0847AE6CFFC}" name="Kolumna3" dataDxfId="7744">
      <calculatedColumnFormula>Styczeń!D176</calculatedColumnFormula>
    </tableColumn>
    <tableColumn id="4" xr3:uid="{F7739D64-11C1-5E4E-84C0-36C4C852571E}" name="Kolumna4" dataDxfId="7743">
      <calculatedColumnFormula>Luty!D176</calculatedColumnFormula>
    </tableColumn>
    <tableColumn id="5" xr3:uid="{69985D3F-817C-D245-B97B-69CACB5610F0}" name="Kolumna5" dataDxfId="7742">
      <calculatedColumnFormula>Marzec!D176</calculatedColumnFormula>
    </tableColumn>
    <tableColumn id="6" xr3:uid="{0BB368E4-3BC6-8C40-BA92-FE2E4982D465}" name="Kolumna6" dataDxfId="7741">
      <calculatedColumnFormula>Kwiecień!D176</calculatedColumnFormula>
    </tableColumn>
    <tableColumn id="7" xr3:uid="{D8EFA376-3DF2-2A48-BC5D-808AFBBDFFAD}" name="Kolumna7" dataDxfId="7740">
      <calculatedColumnFormula>Maj!D176</calculatedColumnFormula>
    </tableColumn>
    <tableColumn id="8" xr3:uid="{303A5233-684F-5E4D-8E71-06717038C5D1}" name="Kolumna8" dataDxfId="7739">
      <calculatedColumnFormula>Czerwiec!D176</calculatedColumnFormula>
    </tableColumn>
    <tableColumn id="9" xr3:uid="{80E5DE7D-BC86-3940-99B1-BA1153EC5E93}" name="Kolumna9" dataDxfId="7738">
      <calculatedColumnFormula>Lipiec!D176</calculatedColumnFormula>
    </tableColumn>
    <tableColumn id="10" xr3:uid="{074CAE30-5963-234D-B917-9C3A9F1B20F1}" name="Kolumna10" dataDxfId="7737">
      <calculatedColumnFormula>Sierpień!D176</calculatedColumnFormula>
    </tableColumn>
    <tableColumn id="11" xr3:uid="{FF09644F-3486-154F-85E3-349B058EE90A}" name="Kolumna11" dataDxfId="7736">
      <calculatedColumnFormula>Wrzesień!D176</calculatedColumnFormula>
    </tableColumn>
    <tableColumn id="12" xr3:uid="{FEF79CB1-1662-2445-8AD7-3B2A90A6CCA5}" name="Kolumna12" dataDxfId="7735">
      <calculatedColumnFormula>Październik!D176</calculatedColumnFormula>
    </tableColumn>
    <tableColumn id="13" xr3:uid="{29A2DBA2-29AC-1F44-9D30-3180AEC3D475}" name="Kolumna13" dataDxfId="7734">
      <calculatedColumnFormula>Listopad!D176</calculatedColumnFormula>
    </tableColumn>
    <tableColumn id="14" xr3:uid="{EC7A2DA5-2DC6-9B40-824F-64AE7830B35F}" name="Kolumna14" dataDxfId="7733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 headerRowDxfId="8994" dataDxfId="8993">
  <tableColumns count="14">
    <tableColumn id="1" xr3:uid="{55B6EC32-4C7C-8044-B062-B054F787C3A2}" name="Kolumna1" dataDxfId="8992">
      <calculatedColumnFormula>'Wzorzec kategorii'!B144</calculatedColumnFormula>
    </tableColumn>
    <tableColumn id="2" xr3:uid="{849A6C69-0035-B847-BF03-BE0946FE9A07}" name="Kolumna2" dataDxfId="7732">
      <calculatedColumnFormula>(SUM(K182:V182)/$J$44)</calculatedColumnFormula>
    </tableColumn>
    <tableColumn id="3" xr3:uid="{E430ED52-47B6-2145-A245-F1A7531227F7}" name="Kolumna3" dataDxfId="7731">
      <calculatedColumnFormula>Styczeń!D188</calculatedColumnFormula>
    </tableColumn>
    <tableColumn id="4" xr3:uid="{A7A2A710-AA85-644E-9D9D-EF6696FC5D52}" name="Kolumna4" dataDxfId="7730">
      <calculatedColumnFormula>Luty!D188</calculatedColumnFormula>
    </tableColumn>
    <tableColumn id="5" xr3:uid="{3F512312-A47D-5348-A181-C5D701C03921}" name="Kolumna5" dataDxfId="7729">
      <calculatedColumnFormula>Marzec!D188</calculatedColumnFormula>
    </tableColumn>
    <tableColumn id="6" xr3:uid="{F13EE237-B826-994E-9C26-CBD9CC324AC0}" name="Kolumna6" dataDxfId="7728">
      <calculatedColumnFormula>Kwiecień!D188</calculatedColumnFormula>
    </tableColumn>
    <tableColumn id="7" xr3:uid="{460BB361-3A3E-154A-A29A-6F7D31E75A74}" name="Kolumna7" dataDxfId="7727">
      <calculatedColumnFormula>Maj!D188</calculatedColumnFormula>
    </tableColumn>
    <tableColumn id="8" xr3:uid="{1FA2C312-6B4E-B743-9563-BA2201C9E7B9}" name="Kolumna8" dataDxfId="7726">
      <calculatedColumnFormula>Czerwiec!D188</calculatedColumnFormula>
    </tableColumn>
    <tableColumn id="9" xr3:uid="{18A6BC6B-D873-3342-BDC6-E757CEF71046}" name="Kolumna9" dataDxfId="7725">
      <calculatedColumnFormula>Lipiec!D188</calculatedColumnFormula>
    </tableColumn>
    <tableColumn id="10" xr3:uid="{DD46ACDD-2BE9-F14C-8392-F6FF065DBC6F}" name="Kolumna10" dataDxfId="7724">
      <calculatedColumnFormula>Sierpień!D188</calculatedColumnFormula>
    </tableColumn>
    <tableColumn id="11" xr3:uid="{9C831B3B-9741-2E44-A19A-3882D9BFCE9D}" name="Kolumna11" dataDxfId="7723">
      <calculatedColumnFormula>Wrzesień!D188</calculatedColumnFormula>
    </tableColumn>
    <tableColumn id="12" xr3:uid="{F6B09D56-080C-7D49-930B-2F3391C2247D}" name="Kolumna12" dataDxfId="7722">
      <calculatedColumnFormula>Październik!D188</calculatedColumnFormula>
    </tableColumn>
    <tableColumn id="13" xr3:uid="{242350C0-CACC-6F4D-9769-65847DC1344F}" name="Kolumna13" dataDxfId="7721">
      <calculatedColumnFormula>Listopad!D188</calculatedColumnFormula>
    </tableColumn>
    <tableColumn id="14" xr3:uid="{868479D4-74E4-1048-97BC-C42689136EED}" name="Kolumna14" dataDxfId="7720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 headerRowDxfId="8991" dataDxfId="8990">
  <tableColumns count="14">
    <tableColumn id="1" xr3:uid="{A136DC5A-DBE7-4B44-8277-9D897DF78D0C}" name="Kolumna1" dataDxfId="8989">
      <calculatedColumnFormula>'Wzorzec kategorii'!B156</calculatedColumnFormula>
    </tableColumn>
    <tableColumn id="2" xr3:uid="{EDD478A8-6464-9948-A8E0-EFCDED841789}" name="Kolumna2" dataDxfId="7719">
      <calculatedColumnFormula>(SUM(K194:V194)/$J$44)</calculatedColumnFormula>
    </tableColumn>
    <tableColumn id="3" xr3:uid="{CE930724-9871-5948-A221-526DCA9DA6FF}" name="Kolumna3" dataDxfId="7718">
      <calculatedColumnFormula>Styczeń!D200</calculatedColumnFormula>
    </tableColumn>
    <tableColumn id="4" xr3:uid="{D5FF9FAF-591D-AC41-B091-83C2149BCB18}" name="Kolumna4" dataDxfId="7717">
      <calculatedColumnFormula>Luty!D200</calculatedColumnFormula>
    </tableColumn>
    <tableColumn id="5" xr3:uid="{2DCA021C-3E87-EB43-92AC-31B8BEC691FB}" name="Kolumna5" dataDxfId="7716">
      <calculatedColumnFormula>Marzec!D200</calculatedColumnFormula>
    </tableColumn>
    <tableColumn id="6" xr3:uid="{69BCF931-FDF8-CD4D-8E81-EC80E757105C}" name="Kolumna6" dataDxfId="7715">
      <calculatedColumnFormula>Kwiecień!D200</calculatedColumnFormula>
    </tableColumn>
    <tableColumn id="7" xr3:uid="{E8B2537D-8717-364B-A852-C28670820B5E}" name="Kolumna7" dataDxfId="7714">
      <calculatedColumnFormula>Maj!D200</calculatedColumnFormula>
    </tableColumn>
    <tableColumn id="8" xr3:uid="{439F0FE3-10D1-C840-A842-3CF7830E81D5}" name="Kolumna8" dataDxfId="7713">
      <calculatedColumnFormula>Czerwiec!D200</calculatedColumnFormula>
    </tableColumn>
    <tableColumn id="9" xr3:uid="{10D54FCC-21B8-3040-869C-4436A62F193F}" name="Kolumna9" dataDxfId="7712">
      <calculatedColumnFormula>Lipiec!D200</calculatedColumnFormula>
    </tableColumn>
    <tableColumn id="10" xr3:uid="{F5503DF1-3587-6245-A758-F138E9F6AD32}" name="Kolumna10" dataDxfId="7711">
      <calculatedColumnFormula>Sierpień!D200</calculatedColumnFormula>
    </tableColumn>
    <tableColumn id="11" xr3:uid="{52EA6D3F-52C8-D746-9BFB-DB0C2CAE5315}" name="Kolumna11" dataDxfId="7710">
      <calculatedColumnFormula>Wrzesień!D200</calculatedColumnFormula>
    </tableColumn>
    <tableColumn id="12" xr3:uid="{51840239-21EA-AF46-B529-A7A1229FD7B9}" name="Kolumna12" dataDxfId="7709">
      <calculatedColumnFormula>Październik!D200</calculatedColumnFormula>
    </tableColumn>
    <tableColumn id="13" xr3:uid="{3DB75B44-383A-ED43-A1D3-145C1CE24EBA}" name="Kolumna13" dataDxfId="7708">
      <calculatedColumnFormula>Listopad!D200</calculatedColumnFormula>
    </tableColumn>
    <tableColumn id="14" xr3:uid="{F44F6B63-A649-1D4F-A6A3-9EF09CD64887}" name="Kolumna14" dataDxfId="7707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 headerRowDxfId="8988" dataDxfId="8987">
  <tableColumns count="14">
    <tableColumn id="1" xr3:uid="{8A2986AB-7367-0742-BCD3-FC7E0DC9EB9E}" name="Kolumna1" dataDxfId="8986">
      <calculatedColumnFormula>'Wzorzec kategorii'!B168</calculatedColumnFormula>
    </tableColumn>
    <tableColumn id="2" xr3:uid="{597D6546-74BF-E848-B03D-9CE7052FA8F2}" name="Kolumna2" dataDxfId="7706">
      <calculatedColumnFormula>(SUM(K206:V206)/$J$44)</calculatedColumnFormula>
    </tableColumn>
    <tableColumn id="3" xr3:uid="{5BC64F7C-0107-E047-86B4-649CB3AA31A0}" name="Kolumna3" dataDxfId="7705">
      <calculatedColumnFormula>Styczeń!D212</calculatedColumnFormula>
    </tableColumn>
    <tableColumn id="4" xr3:uid="{AC79BDF7-81CA-5A4A-B663-0B8F21CF49BC}" name="Kolumna4" dataDxfId="7704">
      <calculatedColumnFormula>Luty!D212</calculatedColumnFormula>
    </tableColumn>
    <tableColumn id="5" xr3:uid="{B2E33FCA-0A2D-D04F-9F55-D4A74B0ED8CC}" name="Kolumna5" dataDxfId="7703">
      <calculatedColumnFormula>Marzec!D212</calculatedColumnFormula>
    </tableColumn>
    <tableColumn id="6" xr3:uid="{38F3729C-17E4-F444-AFBA-AE11D00E3C6B}" name="Kolumna6" dataDxfId="7702">
      <calculatedColumnFormula>Kwiecień!D212</calculatedColumnFormula>
    </tableColumn>
    <tableColumn id="7" xr3:uid="{30B3B41C-CB52-AA42-A78C-30D289D3A58B}" name="Kolumna7" dataDxfId="7701">
      <calculatedColumnFormula>Maj!D212</calculatedColumnFormula>
    </tableColumn>
    <tableColumn id="8" xr3:uid="{C4D6ABD9-C294-E34E-A236-40A067BE56D6}" name="Kolumna8" dataDxfId="7700">
      <calculatedColumnFormula>Czerwiec!D212</calculatedColumnFormula>
    </tableColumn>
    <tableColumn id="9" xr3:uid="{8970620B-E076-6D4E-895F-1D8FD622621C}" name="Kolumna9" dataDxfId="7699">
      <calculatedColumnFormula>Lipiec!D212</calculatedColumnFormula>
    </tableColumn>
    <tableColumn id="10" xr3:uid="{B7997FF9-E6AA-5F49-A78C-C25E4A24F8BE}" name="Kolumna10" dataDxfId="7698">
      <calculatedColumnFormula>Sierpień!D212</calculatedColumnFormula>
    </tableColumn>
    <tableColumn id="11" xr3:uid="{E051DBCA-1038-2947-92EC-DF8F4AEB9054}" name="Kolumna11" dataDxfId="7697">
      <calculatedColumnFormula>Wrzesień!D212</calculatedColumnFormula>
    </tableColumn>
    <tableColumn id="12" xr3:uid="{3FA12620-2EF1-8044-8DCB-C7351D5E277D}" name="Kolumna12" dataDxfId="7696">
      <calculatedColumnFormula>Październik!D212</calculatedColumnFormula>
    </tableColumn>
    <tableColumn id="13" xr3:uid="{9E8685C3-2CC5-C848-991A-E2AB5241A7BF}" name="Kolumna13" dataDxfId="7695">
      <calculatedColumnFormula>Listopad!D212</calculatedColumnFormula>
    </tableColumn>
    <tableColumn id="14" xr3:uid="{D8453F36-DCCA-6442-A1BF-4A24999E486E}" name="Kolumna14" dataDxfId="7694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 headerRowDxfId="8985" dataDxfId="8984">
  <tableColumns count="14">
    <tableColumn id="1" xr3:uid="{CD748289-C7A9-EF48-BD17-F2AB2E4E25A6}" name="Kolumna1" dataDxfId="8983"/>
    <tableColumn id="2" xr3:uid="{A9E0A2FE-F21D-8F44-85D0-F3A95F0AC989}" name="Kolumna2" dataDxfId="7693">
      <calculatedColumnFormula>(SUM(K218:V218)/$J$44)</calculatedColumnFormula>
    </tableColumn>
    <tableColumn id="3" xr3:uid="{B582D9CA-C5D3-E546-9C7A-06DF4532D186}" name="Kolumna3" dataDxfId="7692">
      <calculatedColumnFormula>Styczeń!D224</calculatedColumnFormula>
    </tableColumn>
    <tableColumn id="4" xr3:uid="{C430033E-BF77-2346-A2D8-6712097751EB}" name="Kolumna4" dataDxfId="7691">
      <calculatedColumnFormula>Luty!D224</calculatedColumnFormula>
    </tableColumn>
    <tableColumn id="5" xr3:uid="{64B0331F-D768-8244-A4FD-C007ED739772}" name="Kolumna5" dataDxfId="7690">
      <calculatedColumnFormula>Marzec!D224</calculatedColumnFormula>
    </tableColumn>
    <tableColumn id="6" xr3:uid="{758B0C70-05B8-FB43-A02A-DC4921B25128}" name="Kolumna6" dataDxfId="7689">
      <calculatedColumnFormula>Kwiecień!D224</calculatedColumnFormula>
    </tableColumn>
    <tableColumn id="7" xr3:uid="{B4B3F6FB-30A1-1946-8B5A-8CF22F8692E9}" name="Kolumna7" dataDxfId="7688">
      <calculatedColumnFormula>Maj!D224</calculatedColumnFormula>
    </tableColumn>
    <tableColumn id="8" xr3:uid="{F2D6F840-F38E-E848-B2DD-70FA09C82D7E}" name="Kolumna8" dataDxfId="7687">
      <calculatedColumnFormula>Czerwiec!D224</calculatedColumnFormula>
    </tableColumn>
    <tableColumn id="9" xr3:uid="{A01E9327-AE82-5E41-B7B9-52828720A698}" name="Kolumna9" dataDxfId="7686">
      <calculatedColumnFormula>Lipiec!D224</calculatedColumnFormula>
    </tableColumn>
    <tableColumn id="10" xr3:uid="{D7533CB9-FF9E-7841-8133-5F3FEC2A6288}" name="Kolumna10" dataDxfId="7685">
      <calculatedColumnFormula>Sierpień!D224</calculatedColumnFormula>
    </tableColumn>
    <tableColumn id="11" xr3:uid="{48A6B6C0-C70F-1343-B5CB-5171C70EEC20}" name="Kolumna11" dataDxfId="7684">
      <calculatedColumnFormula>Wrzesień!D224</calculatedColumnFormula>
    </tableColumn>
    <tableColumn id="12" xr3:uid="{48624306-6B75-1944-8C4A-E9F431063432}" name="Kolumna12" dataDxfId="7683">
      <calculatedColumnFormula>Październik!D224</calculatedColumnFormula>
    </tableColumn>
    <tableColumn id="13" xr3:uid="{25D68D7F-599C-574F-8D13-68BC77C33686}" name="Kolumna13" dataDxfId="7682">
      <calculatedColumnFormula>Listopad!D224</calculatedColumnFormula>
    </tableColumn>
    <tableColumn id="14" xr3:uid="{37B6E329-D597-D54E-95BE-F3AD90E8085E}" name="Kolumna14" dataDxfId="7681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 headerRowDxfId="8982" dataDxfId="8981">
  <tableColumns count="14">
    <tableColumn id="1" xr3:uid="{C3461E30-8F12-344D-A74D-6F0DA710A4B7}" name="Kolumna1" dataDxfId="8980">
      <calculatedColumnFormula>'Wzorzec kategorii'!B192</calculatedColumnFormula>
    </tableColumn>
    <tableColumn id="2" xr3:uid="{15C62E75-2228-6747-B56E-329AB157353C}" name="Kolumna2" dataDxfId="7680">
      <calculatedColumnFormula>(SUM(K230:V230)/$J$44)</calculatedColumnFormula>
    </tableColumn>
    <tableColumn id="3" xr3:uid="{5AD7C1FE-9F37-7E4F-BC9D-281DBC11F2FD}" name="Kolumna3" dataDxfId="7679">
      <calculatedColumnFormula>Styczeń!D236</calculatedColumnFormula>
    </tableColumn>
    <tableColumn id="4" xr3:uid="{D5C7057A-C34B-4245-95B4-B37EDA6DC8AA}" name="Kolumna4" dataDxfId="7678">
      <calculatedColumnFormula>Luty!D236</calculatedColumnFormula>
    </tableColumn>
    <tableColumn id="5" xr3:uid="{22B3D4C5-05F9-7446-B8BB-CCE6EB636BDB}" name="Kolumna5" dataDxfId="7677">
      <calculatedColumnFormula>Marzec!D236</calculatedColumnFormula>
    </tableColumn>
    <tableColumn id="6" xr3:uid="{248F3455-0EFB-8146-A876-1630AA88CC2C}" name="Kolumna6" dataDxfId="7676">
      <calculatedColumnFormula>Kwiecień!D236</calculatedColumnFormula>
    </tableColumn>
    <tableColumn id="7" xr3:uid="{64126A4B-775C-FC40-AF1F-F975BDF19820}" name="Kolumna7" dataDxfId="7675">
      <calculatedColumnFormula>Maj!D236</calculatedColumnFormula>
    </tableColumn>
    <tableColumn id="8" xr3:uid="{AD6B53D7-2E57-EA42-9735-BE307E282496}" name="Kolumna8" dataDxfId="7674">
      <calculatedColumnFormula>Czerwiec!D236</calculatedColumnFormula>
    </tableColumn>
    <tableColumn id="9" xr3:uid="{FB4F5E69-6E61-7546-A4D2-D98176D2BABC}" name="Kolumna9" dataDxfId="7673">
      <calculatedColumnFormula>Lipiec!D236</calculatedColumnFormula>
    </tableColumn>
    <tableColumn id="10" xr3:uid="{563E3EA6-35C4-6B4E-88FC-61DE8D5648CA}" name="Kolumna10" dataDxfId="7672">
      <calculatedColumnFormula>Sierpień!D236</calculatedColumnFormula>
    </tableColumn>
    <tableColumn id="11" xr3:uid="{AD461C52-2C96-4C43-9094-E3A87BB56964}" name="Kolumna11" dataDxfId="7671">
      <calculatedColumnFormula>Wrzesień!D236</calculatedColumnFormula>
    </tableColumn>
    <tableColumn id="12" xr3:uid="{52807069-EC26-B64B-B7CC-62F281A4CDCA}" name="Kolumna12" dataDxfId="7670">
      <calculatedColumnFormula>Październik!D236</calculatedColumnFormula>
    </tableColumn>
    <tableColumn id="13" xr3:uid="{033AF210-22CB-1A40-95E8-4CD7D1BB44EA}" name="Kolumna13" dataDxfId="7669">
      <calculatedColumnFormula>Listopad!D236</calculatedColumnFormula>
    </tableColumn>
    <tableColumn id="14" xr3:uid="{03FD6E52-83B3-B244-B012-2C556D77BB0A}" name="Kolumna14" dataDxfId="7668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 headerRowDxfId="8979" dataDxfId="8978">
  <tableColumns count="14">
    <tableColumn id="1" xr3:uid="{EC64FBF8-30BB-784F-9F2F-F49B399755BE}" name="Kolumna1" dataDxfId="8977">
      <calculatedColumnFormula>'Wzorzec kategorii'!B204</calculatedColumnFormula>
    </tableColumn>
    <tableColumn id="2" xr3:uid="{8DC8A3E9-9FF1-BB45-9F35-F4EE4A60D28B}" name="Kolumna2" dataDxfId="7667">
      <calculatedColumnFormula>(SUM(K242:V242)/$J$44)</calculatedColumnFormula>
    </tableColumn>
    <tableColumn id="3" xr3:uid="{19C45F8C-08FB-AA41-A5D1-D5B0EBA2E018}" name="Kolumna3" dataDxfId="7666">
      <calculatedColumnFormula>Styczeń!D248</calculatedColumnFormula>
    </tableColumn>
    <tableColumn id="4" xr3:uid="{7C053055-4086-F047-9FE5-AE45B425D625}" name="Kolumna4" dataDxfId="7665">
      <calculatedColumnFormula>Luty!D248</calculatedColumnFormula>
    </tableColumn>
    <tableColumn id="5" xr3:uid="{3E75FFBF-2901-B24F-8598-A637890D7686}" name="Kolumna5" dataDxfId="7664">
      <calculatedColumnFormula>Marzec!D248</calculatedColumnFormula>
    </tableColumn>
    <tableColumn id="6" xr3:uid="{F63ED730-9085-DB4D-BD4E-AC0E89375C3A}" name="Kolumna6" dataDxfId="7663">
      <calculatedColumnFormula>Kwiecień!D248</calculatedColumnFormula>
    </tableColumn>
    <tableColumn id="7" xr3:uid="{415AD62B-B267-7246-AE40-78B67E3953ED}" name="Kolumna7" dataDxfId="7662">
      <calculatedColumnFormula>Maj!D248</calculatedColumnFormula>
    </tableColumn>
    <tableColumn id="8" xr3:uid="{3C71FCBB-023F-1442-9262-657BA4CFA40C}" name="Kolumna8" dataDxfId="7661">
      <calculatedColumnFormula>Czerwiec!D248</calculatedColumnFormula>
    </tableColumn>
    <tableColumn id="9" xr3:uid="{9A2AC19A-B7B1-9B46-9555-F21914307EEE}" name="Kolumna9" dataDxfId="7660">
      <calculatedColumnFormula>Lipiec!D248</calculatedColumnFormula>
    </tableColumn>
    <tableColumn id="10" xr3:uid="{CD2A239D-CDB8-1341-BC87-9CA864EB9530}" name="Kolumna10" dataDxfId="7659">
      <calculatedColumnFormula>Sierpień!D248</calculatedColumnFormula>
    </tableColumn>
    <tableColumn id="11" xr3:uid="{C31D98F6-4B16-C042-8954-F8804FE52055}" name="Kolumna11" dataDxfId="7658">
      <calculatedColumnFormula>Wrzesień!D248</calculatedColumnFormula>
    </tableColumn>
    <tableColumn id="12" xr3:uid="{1851F5CC-93DF-1D43-AEE2-C956F666F3F7}" name="Kolumna12" dataDxfId="7657">
      <calculatedColumnFormula>Październik!D248</calculatedColumnFormula>
    </tableColumn>
    <tableColumn id="13" xr3:uid="{A2B69C23-176D-0240-89AE-BED778086A01}" name="Kolumna13" dataDxfId="7656">
      <calculatedColumnFormula>Listopad!D248</calculatedColumnFormula>
    </tableColumn>
    <tableColumn id="14" xr3:uid="{6A64DDAB-423E-D04F-AE6F-83056FEDDF96}" name="Kolumna14" dataDxfId="7655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960" dataDxfId="8959">
  <tableColumns count="6">
    <tableColumn id="1" xr3:uid="{00000000-0010-0000-3900-000001000000}" name="Kategoria" dataDxfId="7651">
      <calculatedColumnFormula>'Wzorzec kategorii'!B36</calculatedColumnFormula>
    </tableColumn>
    <tableColumn id="2" xr3:uid="{00000000-0010-0000-3900-000002000000}" name="0" headerRowDxfId="8958" dataDxfId="7650"/>
    <tableColumn id="3" xr3:uid="{00000000-0010-0000-3900-000003000000}" name="02" headerRowDxfId="8957" dataDxfId="7649">
      <calculatedColumnFormula>SUM(Tabela330[#This Row])</calculatedColumnFormula>
    </tableColumn>
    <tableColumn id="4" xr3:uid="{00000000-0010-0000-3900-000004000000}" name="Kolumna4" dataDxfId="7647">
      <calculatedColumnFormula>C80-D80</calculatedColumnFormula>
    </tableColumn>
    <tableColumn id="5" xr3:uid="{00000000-0010-0000-3900-000005000000}" name="Kolumna1" dataDxfId="7648">
      <calculatedColumnFormula>IFERROR(D80/C80,"")</calculatedColumnFormula>
    </tableColumn>
    <tableColumn id="6" xr3:uid="{00000000-0010-0000-3900-000006000000}" name="Kolumna2" dataDxfId="8956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 headerRowDxfId="8955" dataDxfId="8954">
  <tableColumns count="6">
    <tableColumn id="1" xr3:uid="{00000000-0010-0000-3A00-000001000000}" name="Kolumna1" dataDxfId="7646">
      <calculatedColumnFormula>'Wzorzec kategorii'!B60</calculatedColumnFormula>
    </tableColumn>
    <tableColumn id="2" xr3:uid="{00000000-0010-0000-3A00-000002000000}" name="Kolumna2" dataDxfId="7645"/>
    <tableColumn id="3" xr3:uid="{00000000-0010-0000-3A00-000003000000}" name="Kolumna3" dataDxfId="7644">
      <calculatedColumnFormula>SUM(Tabela1942[#This Row])</calculatedColumnFormula>
    </tableColumn>
    <tableColumn id="4" xr3:uid="{00000000-0010-0000-3A00-000004000000}" name="Kolumna4" dataDxfId="7642">
      <calculatedColumnFormula>C104-D104</calculatedColumnFormula>
    </tableColumn>
    <tableColumn id="5" xr3:uid="{00000000-0010-0000-3A00-000005000000}" name="Kolumna5" dataDxfId="7643">
      <calculatedColumnFormula>IFERROR(D104/C104,"")</calculatedColumnFormula>
    </tableColumn>
    <tableColumn id="6" xr3:uid="{00000000-0010-0000-3A00-000006000000}" name="Kolumna6" dataDxfId="895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 headerRowDxfId="9222" dataDxfId="9221">
  <tableColumns count="6">
    <tableColumn id="1" xr3:uid="{00000000-0010-0000-0700-000001000000}" name="Kolumna1" headerRowDxfId="9220" dataDxfId="8393"/>
    <tableColumn id="2" xr3:uid="{00000000-0010-0000-0700-000002000000}" name="Kolumna2" dataDxfId="8392"/>
    <tableColumn id="3" xr3:uid="{00000000-0010-0000-0700-000003000000}" name="Kolumna3" dataDxfId="8391">
      <calculatedColumnFormula>SUM(Tabela192124[#This Row])</calculatedColumnFormula>
    </tableColumn>
    <tableColumn id="4" xr3:uid="{00000000-0010-0000-0700-000004000000}" name="Kolumna4" dataDxfId="8389">
      <calculatedColumnFormula>C111-D111</calculatedColumnFormula>
    </tableColumn>
    <tableColumn id="5" xr3:uid="{00000000-0010-0000-0700-000005000000}" name="Kolumna5" dataDxfId="8390">
      <calculatedColumnFormula>IFERROR(D111/C111,"")</calculatedColumnFormula>
    </tableColumn>
    <tableColumn id="6" xr3:uid="{00000000-0010-0000-0700-000006000000}" name="Kolumna6" dataDxfId="9219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952" dataDxfId="8951">
  <tableColumns count="6">
    <tableColumn id="1" xr3:uid="{00000000-0010-0000-3B00-000001000000}" name="Kolumna1" dataDxfId="8950">
      <calculatedColumnFormula>'Wzorzec kategorii'!B15</calculatedColumnFormula>
    </tableColumn>
    <tableColumn id="2" xr3:uid="{00000000-0010-0000-3B00-000002000000}" name="Kolumna2" dataDxfId="7654"/>
    <tableColumn id="3" xr3:uid="{00000000-0010-0000-3B00-000003000000}" name="Kolumna3" dataDxfId="7653"/>
    <tableColumn id="4" xr3:uid="{00000000-0010-0000-3B00-000004000000}" name="Kolumna4" dataDxfId="7652">
      <calculatedColumnFormula>Przychody1[[#This Row],[Kolumna3]]-Przychody1[[#This Row],[Kolumna2]]</calculatedColumnFormula>
    </tableColumn>
    <tableColumn id="5" xr3:uid="{00000000-0010-0000-3B00-000005000000}" name="Kolumna5" dataDxfId="8949" dataCellStyle="Procentowy">
      <calculatedColumnFormula>IFERROR(D58/C58,"")</calculatedColumnFormula>
    </tableColumn>
    <tableColumn id="6" xr3:uid="{00000000-0010-0000-3B00-000006000000}" name="Kolumna6" dataDxfId="8948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947" dataDxfId="7513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544"/>
    <tableColumn id="2" xr3:uid="{00000000-0010-0000-3C00-000002000000}" name="2" dataDxfId="7543"/>
    <tableColumn id="3" xr3:uid="{00000000-0010-0000-3C00-000003000000}" name="3" dataDxfId="7542"/>
    <tableColumn id="4" xr3:uid="{00000000-0010-0000-3C00-000004000000}" name="4" dataDxfId="7541"/>
    <tableColumn id="5" xr3:uid="{00000000-0010-0000-3C00-000005000000}" name="5" dataDxfId="7540"/>
    <tableColumn id="6" xr3:uid="{00000000-0010-0000-3C00-000006000000}" name="6" dataDxfId="7539"/>
    <tableColumn id="7" xr3:uid="{00000000-0010-0000-3C00-000007000000}" name="7" dataDxfId="7538"/>
    <tableColumn id="8" xr3:uid="{00000000-0010-0000-3C00-000008000000}" name="8" dataDxfId="7537"/>
    <tableColumn id="9" xr3:uid="{00000000-0010-0000-3C00-000009000000}" name="9" dataDxfId="7536"/>
    <tableColumn id="10" xr3:uid="{00000000-0010-0000-3C00-00000A000000}" name="10" dataDxfId="7535"/>
    <tableColumn id="11" xr3:uid="{00000000-0010-0000-3C00-00000B000000}" name="11" dataDxfId="7534"/>
    <tableColumn id="12" xr3:uid="{00000000-0010-0000-3C00-00000C000000}" name="12" dataDxfId="7533"/>
    <tableColumn id="13" xr3:uid="{00000000-0010-0000-3C00-00000D000000}" name="13" dataDxfId="7532"/>
    <tableColumn id="14" xr3:uid="{00000000-0010-0000-3C00-00000E000000}" name="14" dataDxfId="7531"/>
    <tableColumn id="15" xr3:uid="{00000000-0010-0000-3C00-00000F000000}" name="15" dataDxfId="7530"/>
    <tableColumn id="16" xr3:uid="{00000000-0010-0000-3C00-000010000000}" name="16" dataDxfId="7529"/>
    <tableColumn id="17" xr3:uid="{00000000-0010-0000-3C00-000011000000}" name="17" dataDxfId="7528"/>
    <tableColumn id="18" xr3:uid="{00000000-0010-0000-3C00-000012000000}" name="18" dataDxfId="7527"/>
    <tableColumn id="19" xr3:uid="{00000000-0010-0000-3C00-000013000000}" name="19" dataDxfId="7526"/>
    <tableColumn id="20" xr3:uid="{00000000-0010-0000-3C00-000014000000}" name="20" dataDxfId="7525"/>
    <tableColumn id="21" xr3:uid="{00000000-0010-0000-3C00-000015000000}" name="21" dataDxfId="7524"/>
    <tableColumn id="22" xr3:uid="{00000000-0010-0000-3C00-000016000000}" name="22" dataDxfId="7523"/>
    <tableColumn id="23" xr3:uid="{00000000-0010-0000-3C00-000017000000}" name="23" dataDxfId="7522"/>
    <tableColumn id="24" xr3:uid="{00000000-0010-0000-3C00-000018000000}" name="24" dataDxfId="7521"/>
    <tableColumn id="25" xr3:uid="{00000000-0010-0000-3C00-000019000000}" name="25" dataDxfId="7520"/>
    <tableColumn id="26" xr3:uid="{00000000-0010-0000-3C00-00001A000000}" name="26" dataDxfId="7519"/>
    <tableColumn id="27" xr3:uid="{00000000-0010-0000-3C00-00001B000000}" name="27" dataDxfId="7518"/>
    <tableColumn id="28" xr3:uid="{00000000-0010-0000-3C00-00001C000000}" name="28" dataDxfId="7517"/>
    <tableColumn id="29" xr3:uid="{00000000-0010-0000-3C00-00001D000000}" name="29" dataDxfId="7516"/>
    <tableColumn id="30" xr3:uid="{00000000-0010-0000-3C00-00001E000000}" name="30" dataDxfId="7515"/>
    <tableColumn id="31" xr3:uid="{00000000-0010-0000-3C00-00001F000000}" name="31" dataDxfId="7514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946" dataDxfId="8945">
  <tableColumns count="6">
    <tableColumn id="1" xr3:uid="{00000000-0010-0000-3D00-000001000000}" name="Kolumna1" dataDxfId="7641">
      <calculatedColumnFormula>'Wzorzec kategorii'!B48</calculatedColumnFormula>
    </tableColumn>
    <tableColumn id="2" xr3:uid="{00000000-0010-0000-3D00-000002000000}" name="Kolumna2" headerRowDxfId="8944" dataDxfId="7640"/>
    <tableColumn id="3" xr3:uid="{00000000-0010-0000-3D00-000003000000}" name="Kolumna3" headerRowDxfId="8943" dataDxfId="7639">
      <calculatedColumnFormula>SUM(Tabela1841[#This Row])</calculatedColumnFormula>
    </tableColumn>
    <tableColumn id="4" xr3:uid="{00000000-0010-0000-3D00-000004000000}" name="Kolumna4" headerRowDxfId="8942" dataDxfId="7637">
      <calculatedColumnFormula>C92-D92</calculatedColumnFormula>
    </tableColumn>
    <tableColumn id="5" xr3:uid="{00000000-0010-0000-3D00-000005000000}" name="Kolumna5" headerRowDxfId="8941" dataDxfId="7638">
      <calculatedColumnFormula>IFERROR(D92/C92,"")</calculatedColumnFormula>
    </tableColumn>
    <tableColumn id="6" xr3:uid="{00000000-0010-0000-3D00-000006000000}" name="Kolumna6" headerRowDxfId="8940" dataDxfId="8939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 headerRowDxfId="8938" dataDxfId="8937">
  <tableColumns count="6">
    <tableColumn id="1" xr3:uid="{00000000-0010-0000-3E00-000001000000}" name="Kolumna1" headerRowDxfId="8936" dataDxfId="7636">
      <calculatedColumnFormula>'Wzorzec kategorii'!B72</calculatedColumnFormula>
    </tableColumn>
    <tableColumn id="2" xr3:uid="{00000000-0010-0000-3E00-000002000000}" name="Kolumna2" dataDxfId="7635"/>
    <tableColumn id="3" xr3:uid="{00000000-0010-0000-3E00-000003000000}" name="Kolumna3" dataDxfId="7634">
      <calculatedColumnFormula>SUM(Tabela192143[#This Row])</calculatedColumnFormula>
    </tableColumn>
    <tableColumn id="4" xr3:uid="{00000000-0010-0000-3E00-000004000000}" name="Kolumna4" dataDxfId="7632">
      <calculatedColumnFormula>C116-D116</calculatedColumnFormula>
    </tableColumn>
    <tableColumn id="5" xr3:uid="{00000000-0010-0000-3E00-000005000000}" name="Kolumna5" dataDxfId="7633">
      <calculatedColumnFormula>IFERROR(D116/C116,"")</calculatedColumnFormula>
    </tableColumn>
    <tableColumn id="6" xr3:uid="{00000000-0010-0000-3E00-000006000000}" name="Kolumna6" dataDxfId="8935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 headerRowDxfId="8934" dataDxfId="8933">
  <tableColumns count="6">
    <tableColumn id="1" xr3:uid="{00000000-0010-0000-3F00-000001000000}" name="Kolumna1" headerRowDxfId="8932" dataDxfId="7631">
      <calculatedColumnFormula>'Wzorzec kategorii'!B84</calculatedColumnFormula>
    </tableColumn>
    <tableColumn id="2" xr3:uid="{00000000-0010-0000-3F00-000002000000}" name="Kolumna2" dataDxfId="7630"/>
    <tableColumn id="3" xr3:uid="{00000000-0010-0000-3F00-000003000000}" name="Kolumna3" dataDxfId="7629">
      <calculatedColumnFormula>SUM(Tabela19212547[#This Row])</calculatedColumnFormula>
    </tableColumn>
    <tableColumn id="4" xr3:uid="{00000000-0010-0000-3F00-000004000000}" name="Kolumna4" dataDxfId="7627">
      <calculatedColumnFormula>C128-D128</calculatedColumnFormula>
    </tableColumn>
    <tableColumn id="5" xr3:uid="{00000000-0010-0000-3F00-000005000000}" name="Kolumna5" dataDxfId="7628">
      <calculatedColumnFormula>IFERROR(D128/C128,"")</calculatedColumnFormula>
    </tableColumn>
    <tableColumn id="6" xr3:uid="{00000000-0010-0000-3F00-000006000000}" name="Kolumna6" dataDxfId="8931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 headerRowDxfId="8930" dataDxfId="8929">
  <tableColumns count="6">
    <tableColumn id="1" xr3:uid="{00000000-0010-0000-4000-000001000000}" name="Kolumna1" headerRowDxfId="8928" dataDxfId="7626">
      <calculatedColumnFormula>'Wzorzec kategorii'!B96</calculatedColumnFormula>
    </tableColumn>
    <tableColumn id="2" xr3:uid="{00000000-0010-0000-4000-000002000000}" name="Kolumna2" dataDxfId="7625"/>
    <tableColumn id="3" xr3:uid="{00000000-0010-0000-4000-000003000000}" name="Kolumna3" dataDxfId="7624">
      <calculatedColumnFormula>SUM(Tabela19212446[#This Row])</calculatedColumnFormula>
    </tableColumn>
    <tableColumn id="4" xr3:uid="{00000000-0010-0000-4000-000004000000}" name="Kolumna4" dataDxfId="7622">
      <calculatedColumnFormula>C140-D140</calculatedColumnFormula>
    </tableColumn>
    <tableColumn id="5" xr3:uid="{00000000-0010-0000-4000-000005000000}" name="Kolumna5" dataDxfId="7623">
      <calculatedColumnFormula>IFERROR(D140/C140,"")</calculatedColumnFormula>
    </tableColumn>
    <tableColumn id="6" xr3:uid="{00000000-0010-0000-4000-000006000000}" name="Kolumna6" dataDxfId="8927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 headerRowDxfId="8926" dataDxfId="8925">
  <tableColumns count="6">
    <tableColumn id="1" xr3:uid="{00000000-0010-0000-4100-000001000000}" name="Kolumna1" dataDxfId="7621">
      <calculatedColumnFormula>'Wzorzec kategorii'!B108</calculatedColumnFormula>
    </tableColumn>
    <tableColumn id="2" xr3:uid="{00000000-0010-0000-4100-000002000000}" name="Kolumna2" dataDxfId="7620"/>
    <tableColumn id="3" xr3:uid="{00000000-0010-0000-4100-000003000000}" name="Kolumna3" dataDxfId="7619">
      <calculatedColumnFormula>SUM(Tabela192244[#This Row])</calculatedColumnFormula>
    </tableColumn>
    <tableColumn id="4" xr3:uid="{00000000-0010-0000-4100-000004000000}" name="Kolumna4" dataDxfId="7617">
      <calculatedColumnFormula>C152-D152</calculatedColumnFormula>
    </tableColumn>
    <tableColumn id="5" xr3:uid="{00000000-0010-0000-4100-000005000000}" name="Kolumna5" dataDxfId="7618">
      <calculatedColumnFormula>IFERROR(D152/C152,"")</calculatedColumnFormula>
    </tableColumn>
    <tableColumn id="6" xr3:uid="{00000000-0010-0000-4100-000006000000}" name="Kolumna6" dataDxfId="8924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 headerRowDxfId="8923" dataDxfId="8922">
  <tableColumns count="6">
    <tableColumn id="1" xr3:uid="{00000000-0010-0000-4200-000001000000}" name="Kolumna1" dataDxfId="7616">
      <calculatedColumnFormula>'Wzorzec kategorii'!B120</calculatedColumnFormula>
    </tableColumn>
    <tableColumn id="2" xr3:uid="{00000000-0010-0000-4200-000002000000}" name="Kolumna2" dataDxfId="7615"/>
    <tableColumn id="3" xr3:uid="{00000000-0010-0000-4200-000003000000}" name="Kolumna3" dataDxfId="7614">
      <calculatedColumnFormula>SUM(Tabela2548[#This Row])</calculatedColumnFormula>
    </tableColumn>
    <tableColumn id="4" xr3:uid="{00000000-0010-0000-4200-000004000000}" name="Kolumna4" dataDxfId="7612">
      <calculatedColumnFormula>C164-D164</calculatedColumnFormula>
    </tableColumn>
    <tableColumn id="5" xr3:uid="{00000000-0010-0000-4200-000005000000}" name="Kolumna5" dataDxfId="7613">
      <calculatedColumnFormula>IFERROR(D164/C164,"")</calculatedColumnFormula>
    </tableColumn>
    <tableColumn id="6" xr3:uid="{00000000-0010-0000-4200-000006000000}" name="Kolumna6" dataDxfId="8921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 headerRowDxfId="8920" dataDxfId="8919">
  <tableColumns count="6">
    <tableColumn id="1" xr3:uid="{00000000-0010-0000-4300-000001000000}" name="Kolumna1" dataDxfId="7611">
      <calculatedColumnFormula>'Wzorzec kategorii'!B132</calculatedColumnFormula>
    </tableColumn>
    <tableColumn id="2" xr3:uid="{00000000-0010-0000-4300-000002000000}" name="Kolumna2" dataDxfId="7610"/>
    <tableColumn id="3" xr3:uid="{00000000-0010-0000-4300-000003000000}" name="Kolumna3" dataDxfId="7609">
      <calculatedColumnFormula>SUM(Tabela2649[#This Row])</calculatedColumnFormula>
    </tableColumn>
    <tableColumn id="4" xr3:uid="{00000000-0010-0000-4300-000004000000}" name="Kolumna4" dataDxfId="7607">
      <calculatedColumnFormula>C176-D176</calculatedColumnFormula>
    </tableColumn>
    <tableColumn id="5" xr3:uid="{00000000-0010-0000-4300-000005000000}" name="Kolumna5" dataDxfId="7608">
      <calculatedColumnFormula>IFERROR(D176/C176,"")</calculatedColumnFormula>
    </tableColumn>
    <tableColumn id="6" xr3:uid="{00000000-0010-0000-4300-000006000000}" name="Kolumna6" dataDxfId="891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 headerRowDxfId="8917" dataDxfId="8916">
  <tableColumns count="6">
    <tableColumn id="1" xr3:uid="{00000000-0010-0000-4400-000001000000}" name="Kolumna1" dataDxfId="7606">
      <calculatedColumnFormula>'Wzorzec kategorii'!B144</calculatedColumnFormula>
    </tableColumn>
    <tableColumn id="2" xr3:uid="{00000000-0010-0000-4400-000002000000}" name="Kolumna2" dataDxfId="7605"/>
    <tableColumn id="3" xr3:uid="{00000000-0010-0000-4400-000003000000}" name="Kolumna3" dataDxfId="7604">
      <calculatedColumnFormula>SUM(Tabela2750[#This Row])</calculatedColumnFormula>
    </tableColumn>
    <tableColumn id="4" xr3:uid="{00000000-0010-0000-4400-000004000000}" name="Kolumna4" dataDxfId="7602">
      <calculatedColumnFormula>C188-D188</calculatedColumnFormula>
    </tableColumn>
    <tableColumn id="5" xr3:uid="{00000000-0010-0000-4400-000005000000}" name="Kolumna5" dataDxfId="7603">
      <calculatedColumnFormula>IFERROR(D188/C188,"")</calculatedColumnFormula>
    </tableColumn>
    <tableColumn id="6" xr3:uid="{00000000-0010-0000-4400-000006000000}" name="Kolumna6" dataDxfId="8915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 headerRowDxfId="9218" dataDxfId="9217">
  <tableColumns count="6">
    <tableColumn id="1" xr3:uid="{00000000-0010-0000-0800-000001000000}" name="Kolumna1" dataDxfId="8388"/>
    <tableColumn id="2" xr3:uid="{00000000-0010-0000-0800-000002000000}" name="Kolumna2" dataDxfId="8387"/>
    <tableColumn id="3" xr3:uid="{00000000-0010-0000-0800-000003000000}" name="Kolumna3" dataDxfId="8386">
      <calculatedColumnFormula>SUM(Tabela1922[#This Row])</calculatedColumnFormula>
    </tableColumn>
    <tableColumn id="4" xr3:uid="{00000000-0010-0000-0800-000004000000}" name="Kolumna4" dataDxfId="8384">
      <calculatedColumnFormula>C118-D118</calculatedColumnFormula>
    </tableColumn>
    <tableColumn id="5" xr3:uid="{00000000-0010-0000-0800-000005000000}" name="Kolumna5" dataDxfId="8385">
      <calculatedColumnFormula>IFERROR(D118/C118,"")</calculatedColumnFormula>
    </tableColumn>
    <tableColumn id="6" xr3:uid="{00000000-0010-0000-0800-000006000000}" name="Kolumna6" dataDxfId="9216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 headerRowDxfId="8914" dataDxfId="8913">
  <tableColumns count="6">
    <tableColumn id="1" xr3:uid="{00000000-0010-0000-4500-000001000000}" name="Kolumna1" dataDxfId="7601">
      <calculatedColumnFormula>'Wzorzec kategorii'!B156</calculatedColumnFormula>
    </tableColumn>
    <tableColumn id="2" xr3:uid="{00000000-0010-0000-4500-000002000000}" name="Kolumna2" dataDxfId="7600"/>
    <tableColumn id="3" xr3:uid="{00000000-0010-0000-4500-000003000000}" name="Kolumna3" dataDxfId="7599">
      <calculatedColumnFormula>SUM(Tabela2851[#This Row])</calculatedColumnFormula>
    </tableColumn>
    <tableColumn id="4" xr3:uid="{00000000-0010-0000-4500-000004000000}" name="Kolumna4" dataDxfId="7597">
      <calculatedColumnFormula>C200-D200</calculatedColumnFormula>
    </tableColumn>
    <tableColumn id="5" xr3:uid="{00000000-0010-0000-4500-000005000000}" name="Kolumna5" dataDxfId="7598">
      <calculatedColumnFormula>IFERROR(D200/C200,"")</calculatedColumnFormula>
    </tableColumn>
    <tableColumn id="6" xr3:uid="{00000000-0010-0000-4500-000006000000}" name="Kolumna6" dataDxfId="891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 headerRowDxfId="8911" dataDxfId="8910">
  <tableColumns count="6">
    <tableColumn id="1" xr3:uid="{00000000-0010-0000-4600-000001000000}" name="Kolumna1" dataDxfId="7596">
      <calculatedColumnFormula>'Wzorzec kategorii'!B168</calculatedColumnFormula>
    </tableColumn>
    <tableColumn id="2" xr3:uid="{00000000-0010-0000-4600-000002000000}" name="Kolumna2" dataDxfId="7595"/>
    <tableColumn id="3" xr3:uid="{00000000-0010-0000-4600-000003000000}" name="Kolumna3" dataDxfId="7594">
      <calculatedColumnFormula>SUM(Tabela192345[#This Row])</calculatedColumnFormula>
    </tableColumn>
    <tableColumn id="4" xr3:uid="{00000000-0010-0000-4600-000004000000}" name="Kolumna4" dataDxfId="7592">
      <calculatedColumnFormula>C212-D212</calculatedColumnFormula>
    </tableColumn>
    <tableColumn id="5" xr3:uid="{00000000-0010-0000-4600-000005000000}" name="Kolumna5" dataDxfId="7593">
      <calculatedColumnFormula>IFERROR(D212/C212,"")</calculatedColumnFormula>
    </tableColumn>
    <tableColumn id="6" xr3:uid="{00000000-0010-0000-4600-000006000000}" name="Kolumna6" dataDxfId="8909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908" dataDxfId="7480" headerRowBorderDxfId="8907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511"/>
    <tableColumn id="2" xr3:uid="{00000000-0010-0000-4700-000002000000}" name="2" dataDxfId="7510"/>
    <tableColumn id="3" xr3:uid="{00000000-0010-0000-4700-000003000000}" name="3" dataDxfId="7509"/>
    <tableColumn id="4" xr3:uid="{00000000-0010-0000-4700-000004000000}" name="4" dataDxfId="7508"/>
    <tableColumn id="5" xr3:uid="{00000000-0010-0000-4700-000005000000}" name="5" dataDxfId="7507"/>
    <tableColumn id="6" xr3:uid="{00000000-0010-0000-4700-000006000000}" name="6" dataDxfId="7506"/>
    <tableColumn id="7" xr3:uid="{00000000-0010-0000-4700-000007000000}" name="7" dataDxfId="7505"/>
    <tableColumn id="8" xr3:uid="{00000000-0010-0000-4700-000008000000}" name="8" dataDxfId="7504"/>
    <tableColumn id="9" xr3:uid="{00000000-0010-0000-4700-000009000000}" name="9" dataDxfId="7503"/>
    <tableColumn id="10" xr3:uid="{00000000-0010-0000-4700-00000A000000}" name="10" dataDxfId="7502"/>
    <tableColumn id="11" xr3:uid="{00000000-0010-0000-4700-00000B000000}" name="11" dataDxfId="7501"/>
    <tableColumn id="12" xr3:uid="{00000000-0010-0000-4700-00000C000000}" name="12" dataDxfId="7500"/>
    <tableColumn id="13" xr3:uid="{00000000-0010-0000-4700-00000D000000}" name="13" dataDxfId="7499"/>
    <tableColumn id="14" xr3:uid="{00000000-0010-0000-4700-00000E000000}" name="14" dataDxfId="7498"/>
    <tableColumn id="15" xr3:uid="{00000000-0010-0000-4700-00000F000000}" name="15" dataDxfId="7497"/>
    <tableColumn id="16" xr3:uid="{00000000-0010-0000-4700-000010000000}" name="16" dataDxfId="7496"/>
    <tableColumn id="17" xr3:uid="{00000000-0010-0000-4700-000011000000}" name="17" dataDxfId="7495"/>
    <tableColumn id="18" xr3:uid="{00000000-0010-0000-4700-000012000000}" name="18" dataDxfId="7494"/>
    <tableColumn id="19" xr3:uid="{00000000-0010-0000-4700-000013000000}" name="19" dataDxfId="7493"/>
    <tableColumn id="20" xr3:uid="{00000000-0010-0000-4700-000014000000}" name="20" dataDxfId="7492"/>
    <tableColumn id="21" xr3:uid="{00000000-0010-0000-4700-000015000000}" name="21" dataDxfId="7491"/>
    <tableColumn id="22" xr3:uid="{00000000-0010-0000-4700-000016000000}" name="22" dataDxfId="7490"/>
    <tableColumn id="23" xr3:uid="{00000000-0010-0000-4700-000017000000}" name="23" dataDxfId="7489"/>
    <tableColumn id="24" xr3:uid="{00000000-0010-0000-4700-000018000000}" name="24" dataDxfId="7488"/>
    <tableColumn id="25" xr3:uid="{00000000-0010-0000-4700-000019000000}" name="25" dataDxfId="7487"/>
    <tableColumn id="26" xr3:uid="{00000000-0010-0000-4700-00001A000000}" name="26" dataDxfId="7486"/>
    <tableColumn id="27" xr3:uid="{00000000-0010-0000-4700-00001B000000}" name="27" dataDxfId="7485"/>
    <tableColumn id="28" xr3:uid="{00000000-0010-0000-4700-00001C000000}" name="28" dataDxfId="7484"/>
    <tableColumn id="29" xr3:uid="{00000000-0010-0000-4700-00001D000000}" name="29" dataDxfId="7483"/>
    <tableColumn id="30" xr3:uid="{00000000-0010-0000-4700-00001E000000}" name="30" dataDxfId="7482"/>
    <tableColumn id="31" xr3:uid="{00000000-0010-0000-4700-00001F000000}" name="31" dataDxfId="7481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906" dataDxfId="7447" headerRowBorderDxfId="8905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478"/>
    <tableColumn id="2" xr3:uid="{00000000-0010-0000-4800-000002000000}" name="2" dataDxfId="7477"/>
    <tableColumn id="3" xr3:uid="{00000000-0010-0000-4800-000003000000}" name="3" dataDxfId="7476"/>
    <tableColumn id="4" xr3:uid="{00000000-0010-0000-4800-000004000000}" name="4" dataDxfId="7475"/>
    <tableColumn id="5" xr3:uid="{00000000-0010-0000-4800-000005000000}" name="5" dataDxfId="7474"/>
    <tableColumn id="6" xr3:uid="{00000000-0010-0000-4800-000006000000}" name="6" dataDxfId="7473"/>
    <tableColumn id="7" xr3:uid="{00000000-0010-0000-4800-000007000000}" name="7" dataDxfId="7472"/>
    <tableColumn id="8" xr3:uid="{00000000-0010-0000-4800-000008000000}" name="8" dataDxfId="7471"/>
    <tableColumn id="9" xr3:uid="{00000000-0010-0000-4800-000009000000}" name="9" dataDxfId="7470"/>
    <tableColumn id="10" xr3:uid="{00000000-0010-0000-4800-00000A000000}" name="10" dataDxfId="7469"/>
    <tableColumn id="11" xr3:uid="{00000000-0010-0000-4800-00000B000000}" name="11" dataDxfId="7468"/>
    <tableColumn id="12" xr3:uid="{00000000-0010-0000-4800-00000C000000}" name="12" dataDxfId="7467"/>
    <tableColumn id="13" xr3:uid="{00000000-0010-0000-4800-00000D000000}" name="13" dataDxfId="7466"/>
    <tableColumn id="14" xr3:uid="{00000000-0010-0000-4800-00000E000000}" name="14" dataDxfId="7465"/>
    <tableColumn id="15" xr3:uid="{00000000-0010-0000-4800-00000F000000}" name="15" dataDxfId="7464"/>
    <tableColumn id="16" xr3:uid="{00000000-0010-0000-4800-000010000000}" name="16" dataDxfId="7463"/>
    <tableColumn id="17" xr3:uid="{00000000-0010-0000-4800-000011000000}" name="17" dataDxfId="7462"/>
    <tableColumn id="18" xr3:uid="{00000000-0010-0000-4800-000012000000}" name="18" dataDxfId="7461"/>
    <tableColumn id="19" xr3:uid="{00000000-0010-0000-4800-000013000000}" name="19" dataDxfId="7460"/>
    <tableColumn id="20" xr3:uid="{00000000-0010-0000-4800-000014000000}" name="20" dataDxfId="7459"/>
    <tableColumn id="21" xr3:uid="{00000000-0010-0000-4800-000015000000}" name="21" dataDxfId="7458"/>
    <tableColumn id="22" xr3:uid="{00000000-0010-0000-4800-000016000000}" name="22" dataDxfId="7457"/>
    <tableColumn id="23" xr3:uid="{00000000-0010-0000-4800-000017000000}" name="23" dataDxfId="7456"/>
    <tableColumn id="24" xr3:uid="{00000000-0010-0000-4800-000018000000}" name="24" dataDxfId="7455"/>
    <tableColumn id="25" xr3:uid="{00000000-0010-0000-4800-000019000000}" name="25" dataDxfId="7454"/>
    <tableColumn id="26" xr3:uid="{00000000-0010-0000-4800-00001A000000}" name="26" dataDxfId="7453"/>
    <tableColumn id="27" xr3:uid="{00000000-0010-0000-4800-00001B000000}" name="27" dataDxfId="7452"/>
    <tableColumn id="28" xr3:uid="{00000000-0010-0000-4800-00001C000000}" name="28" dataDxfId="7451"/>
    <tableColumn id="29" xr3:uid="{00000000-0010-0000-4800-00001D000000}" name="29" dataDxfId="7450"/>
    <tableColumn id="30" xr3:uid="{00000000-0010-0000-4800-00001E000000}" name="30" dataDxfId="7449"/>
    <tableColumn id="31" xr3:uid="{00000000-0010-0000-4800-00001F000000}" name="31" dataDxfId="7448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8904" dataDxfId="7414" headerRowBorderDxfId="8903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445"/>
    <tableColumn id="2" xr3:uid="{00000000-0010-0000-4900-000002000000}" name="2" dataDxfId="7444"/>
    <tableColumn id="3" xr3:uid="{00000000-0010-0000-4900-000003000000}" name="3" dataDxfId="7443"/>
    <tableColumn id="4" xr3:uid="{00000000-0010-0000-4900-000004000000}" name="4" dataDxfId="7442"/>
    <tableColumn id="5" xr3:uid="{00000000-0010-0000-4900-000005000000}" name="5" dataDxfId="7441"/>
    <tableColumn id="6" xr3:uid="{00000000-0010-0000-4900-000006000000}" name="6" dataDxfId="7440"/>
    <tableColumn id="7" xr3:uid="{00000000-0010-0000-4900-000007000000}" name="7" dataDxfId="7439"/>
    <tableColumn id="8" xr3:uid="{00000000-0010-0000-4900-000008000000}" name="8" dataDxfId="7438"/>
    <tableColumn id="9" xr3:uid="{00000000-0010-0000-4900-000009000000}" name="9" dataDxfId="7437"/>
    <tableColumn id="10" xr3:uid="{00000000-0010-0000-4900-00000A000000}" name="10" dataDxfId="7436"/>
    <tableColumn id="11" xr3:uid="{00000000-0010-0000-4900-00000B000000}" name="11" dataDxfId="7435"/>
    <tableColumn id="12" xr3:uid="{00000000-0010-0000-4900-00000C000000}" name="12" dataDxfId="7434"/>
    <tableColumn id="13" xr3:uid="{00000000-0010-0000-4900-00000D000000}" name="13" dataDxfId="7433"/>
    <tableColumn id="14" xr3:uid="{00000000-0010-0000-4900-00000E000000}" name="14" dataDxfId="7432"/>
    <tableColumn id="15" xr3:uid="{00000000-0010-0000-4900-00000F000000}" name="15" dataDxfId="7431"/>
    <tableColumn id="16" xr3:uid="{00000000-0010-0000-4900-000010000000}" name="16" dataDxfId="7430"/>
    <tableColumn id="17" xr3:uid="{00000000-0010-0000-4900-000011000000}" name="17" dataDxfId="7429"/>
    <tableColumn id="18" xr3:uid="{00000000-0010-0000-4900-000012000000}" name="18" dataDxfId="7428"/>
    <tableColumn id="19" xr3:uid="{00000000-0010-0000-4900-000013000000}" name="19" dataDxfId="7427"/>
    <tableColumn id="20" xr3:uid="{00000000-0010-0000-4900-000014000000}" name="20" dataDxfId="7426"/>
    <tableColumn id="21" xr3:uid="{00000000-0010-0000-4900-000015000000}" name="21" dataDxfId="7425"/>
    <tableColumn id="22" xr3:uid="{00000000-0010-0000-4900-000016000000}" name="22" dataDxfId="7424"/>
    <tableColumn id="23" xr3:uid="{00000000-0010-0000-4900-000017000000}" name="23" dataDxfId="7423"/>
    <tableColumn id="24" xr3:uid="{00000000-0010-0000-4900-000018000000}" name="24" dataDxfId="7422"/>
    <tableColumn id="25" xr3:uid="{00000000-0010-0000-4900-000019000000}" name="25" dataDxfId="7421"/>
    <tableColumn id="26" xr3:uid="{00000000-0010-0000-4900-00001A000000}" name="26" dataDxfId="7420"/>
    <tableColumn id="27" xr3:uid="{00000000-0010-0000-4900-00001B000000}" name="27" dataDxfId="7419"/>
    <tableColumn id="28" xr3:uid="{00000000-0010-0000-4900-00001C000000}" name="28" dataDxfId="7418"/>
    <tableColumn id="29" xr3:uid="{00000000-0010-0000-4900-00001D000000}" name="29" dataDxfId="7417"/>
    <tableColumn id="30" xr3:uid="{00000000-0010-0000-4900-00001E000000}" name="30" dataDxfId="7416"/>
    <tableColumn id="31" xr3:uid="{00000000-0010-0000-4900-00001F000000}" name="31" dataDxfId="7415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8902" dataDxfId="7315" headerRowBorderDxfId="8901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346"/>
    <tableColumn id="2" xr3:uid="{00000000-0010-0000-4A00-000002000000}" name="2" dataDxfId="7345"/>
    <tableColumn id="3" xr3:uid="{00000000-0010-0000-4A00-000003000000}" name="3" dataDxfId="7344"/>
    <tableColumn id="4" xr3:uid="{00000000-0010-0000-4A00-000004000000}" name="4" dataDxfId="7343"/>
    <tableColumn id="5" xr3:uid="{00000000-0010-0000-4A00-000005000000}" name="5" dataDxfId="7342"/>
    <tableColumn id="6" xr3:uid="{00000000-0010-0000-4A00-000006000000}" name="6" dataDxfId="7341"/>
    <tableColumn id="7" xr3:uid="{00000000-0010-0000-4A00-000007000000}" name="7" dataDxfId="7340"/>
    <tableColumn id="8" xr3:uid="{00000000-0010-0000-4A00-000008000000}" name="8" dataDxfId="7339"/>
    <tableColumn id="9" xr3:uid="{00000000-0010-0000-4A00-000009000000}" name="9" dataDxfId="7338"/>
    <tableColumn id="10" xr3:uid="{00000000-0010-0000-4A00-00000A000000}" name="10" dataDxfId="7337"/>
    <tableColumn id="11" xr3:uid="{00000000-0010-0000-4A00-00000B000000}" name="11" dataDxfId="7336"/>
    <tableColumn id="12" xr3:uid="{00000000-0010-0000-4A00-00000C000000}" name="12" dataDxfId="7335"/>
    <tableColumn id="13" xr3:uid="{00000000-0010-0000-4A00-00000D000000}" name="13" dataDxfId="7334"/>
    <tableColumn id="14" xr3:uid="{00000000-0010-0000-4A00-00000E000000}" name="14" dataDxfId="7333"/>
    <tableColumn id="15" xr3:uid="{00000000-0010-0000-4A00-00000F000000}" name="15" dataDxfId="7332"/>
    <tableColumn id="16" xr3:uid="{00000000-0010-0000-4A00-000010000000}" name="16" dataDxfId="7331"/>
    <tableColumn id="17" xr3:uid="{00000000-0010-0000-4A00-000011000000}" name="17" dataDxfId="7330"/>
    <tableColumn id="18" xr3:uid="{00000000-0010-0000-4A00-000012000000}" name="18" dataDxfId="7329"/>
    <tableColumn id="19" xr3:uid="{00000000-0010-0000-4A00-000013000000}" name="19" dataDxfId="7328"/>
    <tableColumn id="20" xr3:uid="{00000000-0010-0000-4A00-000014000000}" name="20" dataDxfId="7327"/>
    <tableColumn id="21" xr3:uid="{00000000-0010-0000-4A00-000015000000}" name="21" dataDxfId="7326"/>
    <tableColumn id="22" xr3:uid="{00000000-0010-0000-4A00-000016000000}" name="22" dataDxfId="7325"/>
    <tableColumn id="23" xr3:uid="{00000000-0010-0000-4A00-000017000000}" name="23" dataDxfId="7324"/>
    <tableColumn id="24" xr3:uid="{00000000-0010-0000-4A00-000018000000}" name="24" dataDxfId="7323"/>
    <tableColumn id="25" xr3:uid="{00000000-0010-0000-4A00-000019000000}" name="25" dataDxfId="7322"/>
    <tableColumn id="26" xr3:uid="{00000000-0010-0000-4A00-00001A000000}" name="26" dataDxfId="7321"/>
    <tableColumn id="27" xr3:uid="{00000000-0010-0000-4A00-00001B000000}" name="27" dataDxfId="7320"/>
    <tableColumn id="28" xr3:uid="{00000000-0010-0000-4A00-00001C000000}" name="28" dataDxfId="7319"/>
    <tableColumn id="29" xr3:uid="{00000000-0010-0000-4A00-00001D000000}" name="29" dataDxfId="7318"/>
    <tableColumn id="30" xr3:uid="{00000000-0010-0000-4A00-00001E000000}" name="30" dataDxfId="7317"/>
    <tableColumn id="31" xr3:uid="{00000000-0010-0000-4A00-00001F000000}" name="31" dataDxfId="7316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8900" dataDxfId="7150" headerRowBorderDxfId="8899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181"/>
    <tableColumn id="2" xr3:uid="{00000000-0010-0000-4B00-000002000000}" name="2" dataDxfId="7180"/>
    <tableColumn id="3" xr3:uid="{00000000-0010-0000-4B00-000003000000}" name="3" dataDxfId="7179"/>
    <tableColumn id="4" xr3:uid="{00000000-0010-0000-4B00-000004000000}" name="4" dataDxfId="7178"/>
    <tableColumn id="5" xr3:uid="{00000000-0010-0000-4B00-000005000000}" name="5" dataDxfId="7177"/>
    <tableColumn id="6" xr3:uid="{00000000-0010-0000-4B00-000006000000}" name="6" dataDxfId="7176"/>
    <tableColumn id="7" xr3:uid="{00000000-0010-0000-4B00-000007000000}" name="7" dataDxfId="7175"/>
    <tableColumn id="8" xr3:uid="{00000000-0010-0000-4B00-000008000000}" name="8" dataDxfId="7174"/>
    <tableColumn id="9" xr3:uid="{00000000-0010-0000-4B00-000009000000}" name="9" dataDxfId="7173"/>
    <tableColumn id="10" xr3:uid="{00000000-0010-0000-4B00-00000A000000}" name="10" dataDxfId="7172"/>
    <tableColumn id="11" xr3:uid="{00000000-0010-0000-4B00-00000B000000}" name="11" dataDxfId="7171"/>
    <tableColumn id="12" xr3:uid="{00000000-0010-0000-4B00-00000C000000}" name="12" dataDxfId="7170"/>
    <tableColumn id="13" xr3:uid="{00000000-0010-0000-4B00-00000D000000}" name="13" dataDxfId="7169"/>
    <tableColumn id="14" xr3:uid="{00000000-0010-0000-4B00-00000E000000}" name="14" dataDxfId="7168"/>
    <tableColumn id="15" xr3:uid="{00000000-0010-0000-4B00-00000F000000}" name="15" dataDxfId="7167"/>
    <tableColumn id="16" xr3:uid="{00000000-0010-0000-4B00-000010000000}" name="16" dataDxfId="7166"/>
    <tableColumn id="17" xr3:uid="{00000000-0010-0000-4B00-000011000000}" name="17" dataDxfId="7165"/>
    <tableColumn id="18" xr3:uid="{00000000-0010-0000-4B00-000012000000}" name="18" dataDxfId="7164"/>
    <tableColumn id="19" xr3:uid="{00000000-0010-0000-4B00-000013000000}" name="19" dataDxfId="7163"/>
    <tableColumn id="20" xr3:uid="{00000000-0010-0000-4B00-000014000000}" name="20" dataDxfId="7162"/>
    <tableColumn id="21" xr3:uid="{00000000-0010-0000-4B00-000015000000}" name="21" dataDxfId="7161"/>
    <tableColumn id="22" xr3:uid="{00000000-0010-0000-4B00-000016000000}" name="22" dataDxfId="7160"/>
    <tableColumn id="23" xr3:uid="{00000000-0010-0000-4B00-000017000000}" name="23" dataDxfId="7159"/>
    <tableColumn id="24" xr3:uid="{00000000-0010-0000-4B00-000018000000}" name="24" dataDxfId="7158"/>
    <tableColumn id="25" xr3:uid="{00000000-0010-0000-4B00-000019000000}" name="25" dataDxfId="7157"/>
    <tableColumn id="26" xr3:uid="{00000000-0010-0000-4B00-00001A000000}" name="26" dataDxfId="7156"/>
    <tableColumn id="27" xr3:uid="{00000000-0010-0000-4B00-00001B000000}" name="27" dataDxfId="7155"/>
    <tableColumn id="28" xr3:uid="{00000000-0010-0000-4B00-00001C000000}" name="28" dataDxfId="7154"/>
    <tableColumn id="29" xr3:uid="{00000000-0010-0000-4B00-00001D000000}" name="29" dataDxfId="7153"/>
    <tableColumn id="30" xr3:uid="{00000000-0010-0000-4B00-00001E000000}" name="30" dataDxfId="7152"/>
    <tableColumn id="31" xr3:uid="{00000000-0010-0000-4B00-00001F000000}" name="31" dataDxfId="7151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8898" dataDxfId="7348" headerRowBorderDxfId="8897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379"/>
    <tableColumn id="2" xr3:uid="{00000000-0010-0000-4C00-000002000000}" name="2" dataDxfId="7378"/>
    <tableColumn id="3" xr3:uid="{00000000-0010-0000-4C00-000003000000}" name="3" dataDxfId="7377"/>
    <tableColumn id="4" xr3:uid="{00000000-0010-0000-4C00-000004000000}" name="4" dataDxfId="7376"/>
    <tableColumn id="5" xr3:uid="{00000000-0010-0000-4C00-000005000000}" name="5" dataDxfId="7375"/>
    <tableColumn id="6" xr3:uid="{00000000-0010-0000-4C00-000006000000}" name="6" dataDxfId="7374"/>
    <tableColumn id="7" xr3:uid="{00000000-0010-0000-4C00-000007000000}" name="7" dataDxfId="7373"/>
    <tableColumn id="8" xr3:uid="{00000000-0010-0000-4C00-000008000000}" name="8" dataDxfId="7372"/>
    <tableColumn id="9" xr3:uid="{00000000-0010-0000-4C00-000009000000}" name="9" dataDxfId="7371"/>
    <tableColumn id="10" xr3:uid="{00000000-0010-0000-4C00-00000A000000}" name="10" dataDxfId="7370"/>
    <tableColumn id="11" xr3:uid="{00000000-0010-0000-4C00-00000B000000}" name="11" dataDxfId="7369"/>
    <tableColumn id="12" xr3:uid="{00000000-0010-0000-4C00-00000C000000}" name="12" dataDxfId="7368"/>
    <tableColumn id="13" xr3:uid="{00000000-0010-0000-4C00-00000D000000}" name="13" dataDxfId="7367"/>
    <tableColumn id="14" xr3:uid="{00000000-0010-0000-4C00-00000E000000}" name="14" dataDxfId="7366"/>
    <tableColumn id="15" xr3:uid="{00000000-0010-0000-4C00-00000F000000}" name="15" dataDxfId="7365"/>
    <tableColumn id="16" xr3:uid="{00000000-0010-0000-4C00-000010000000}" name="16" dataDxfId="7364"/>
    <tableColumn id="17" xr3:uid="{00000000-0010-0000-4C00-000011000000}" name="17" dataDxfId="7363"/>
    <tableColumn id="18" xr3:uid="{00000000-0010-0000-4C00-000012000000}" name="18" dataDxfId="7362"/>
    <tableColumn id="19" xr3:uid="{00000000-0010-0000-4C00-000013000000}" name="19" dataDxfId="7361"/>
    <tableColumn id="20" xr3:uid="{00000000-0010-0000-4C00-000014000000}" name="20" dataDxfId="7360"/>
    <tableColumn id="21" xr3:uid="{00000000-0010-0000-4C00-000015000000}" name="21" dataDxfId="7359"/>
    <tableColumn id="22" xr3:uid="{00000000-0010-0000-4C00-000016000000}" name="22" dataDxfId="7358"/>
    <tableColumn id="23" xr3:uid="{00000000-0010-0000-4C00-000017000000}" name="23" dataDxfId="7357"/>
    <tableColumn id="24" xr3:uid="{00000000-0010-0000-4C00-000018000000}" name="24" dataDxfId="7356"/>
    <tableColumn id="25" xr3:uid="{00000000-0010-0000-4C00-000019000000}" name="25" dataDxfId="7355"/>
    <tableColumn id="26" xr3:uid="{00000000-0010-0000-4C00-00001A000000}" name="26" dataDxfId="7354"/>
    <tableColumn id="27" xr3:uid="{00000000-0010-0000-4C00-00001B000000}" name="27" dataDxfId="7353"/>
    <tableColumn id="28" xr3:uid="{00000000-0010-0000-4C00-00001C000000}" name="28" dataDxfId="7352"/>
    <tableColumn id="29" xr3:uid="{00000000-0010-0000-4C00-00001D000000}" name="29" dataDxfId="7351"/>
    <tableColumn id="30" xr3:uid="{00000000-0010-0000-4C00-00001E000000}" name="30" dataDxfId="7350"/>
    <tableColumn id="31" xr3:uid="{00000000-0010-0000-4C00-00001F000000}" name="31" dataDxfId="7349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8896" dataDxfId="7381" headerRowBorderDxfId="8895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412"/>
    <tableColumn id="2" xr3:uid="{00000000-0010-0000-4D00-000002000000}" name="2" dataDxfId="7411"/>
    <tableColumn id="3" xr3:uid="{00000000-0010-0000-4D00-000003000000}" name="3" dataDxfId="7410"/>
    <tableColumn id="4" xr3:uid="{00000000-0010-0000-4D00-000004000000}" name="4" dataDxfId="7409"/>
    <tableColumn id="5" xr3:uid="{00000000-0010-0000-4D00-000005000000}" name="5" dataDxfId="7408"/>
    <tableColumn id="6" xr3:uid="{00000000-0010-0000-4D00-000006000000}" name="6" dataDxfId="7407"/>
    <tableColumn id="7" xr3:uid="{00000000-0010-0000-4D00-000007000000}" name="7" dataDxfId="7406"/>
    <tableColumn id="8" xr3:uid="{00000000-0010-0000-4D00-000008000000}" name="8" dataDxfId="7405"/>
    <tableColumn id="9" xr3:uid="{00000000-0010-0000-4D00-000009000000}" name="9" dataDxfId="7404"/>
    <tableColumn id="10" xr3:uid="{00000000-0010-0000-4D00-00000A000000}" name="10" dataDxfId="7403"/>
    <tableColumn id="11" xr3:uid="{00000000-0010-0000-4D00-00000B000000}" name="11" dataDxfId="7402"/>
    <tableColumn id="12" xr3:uid="{00000000-0010-0000-4D00-00000C000000}" name="12" dataDxfId="7401"/>
    <tableColumn id="13" xr3:uid="{00000000-0010-0000-4D00-00000D000000}" name="13" dataDxfId="7400"/>
    <tableColumn id="14" xr3:uid="{00000000-0010-0000-4D00-00000E000000}" name="14" dataDxfId="7399"/>
    <tableColumn id="15" xr3:uid="{00000000-0010-0000-4D00-00000F000000}" name="15" dataDxfId="7398"/>
    <tableColumn id="16" xr3:uid="{00000000-0010-0000-4D00-000010000000}" name="16" dataDxfId="7397"/>
    <tableColumn id="17" xr3:uid="{00000000-0010-0000-4D00-000011000000}" name="17" dataDxfId="7396"/>
    <tableColumn id="18" xr3:uid="{00000000-0010-0000-4D00-000012000000}" name="18" dataDxfId="7395"/>
    <tableColumn id="19" xr3:uid="{00000000-0010-0000-4D00-000013000000}" name="19" dataDxfId="7394"/>
    <tableColumn id="20" xr3:uid="{00000000-0010-0000-4D00-000014000000}" name="20" dataDxfId="7393"/>
    <tableColumn id="21" xr3:uid="{00000000-0010-0000-4D00-000015000000}" name="21" dataDxfId="7392"/>
    <tableColumn id="22" xr3:uid="{00000000-0010-0000-4D00-000016000000}" name="22" dataDxfId="7391"/>
    <tableColumn id="23" xr3:uid="{00000000-0010-0000-4D00-000017000000}" name="23" dataDxfId="7390"/>
    <tableColumn id="24" xr3:uid="{00000000-0010-0000-4D00-000018000000}" name="24" dataDxfId="7389"/>
    <tableColumn id="25" xr3:uid="{00000000-0010-0000-4D00-000019000000}" name="25" dataDxfId="7388"/>
    <tableColumn id="26" xr3:uid="{00000000-0010-0000-4D00-00001A000000}" name="26" dataDxfId="7387"/>
    <tableColumn id="27" xr3:uid="{00000000-0010-0000-4D00-00001B000000}" name="27" dataDxfId="7386"/>
    <tableColumn id="28" xr3:uid="{00000000-0010-0000-4D00-00001C000000}" name="28" dataDxfId="7385"/>
    <tableColumn id="29" xr3:uid="{00000000-0010-0000-4D00-00001D000000}" name="29" dataDxfId="7384"/>
    <tableColumn id="30" xr3:uid="{00000000-0010-0000-4D00-00001E000000}" name="30" dataDxfId="7383"/>
    <tableColumn id="31" xr3:uid="{00000000-0010-0000-4D00-00001F000000}" name="31" dataDxfId="7382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8894" dataDxfId="7282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313"/>
    <tableColumn id="2" xr3:uid="{00000000-0010-0000-4E00-000002000000}" name="2" dataDxfId="7312"/>
    <tableColumn id="3" xr3:uid="{00000000-0010-0000-4E00-000003000000}" name="3" dataDxfId="7311"/>
    <tableColumn id="4" xr3:uid="{00000000-0010-0000-4E00-000004000000}" name="4" dataDxfId="7310"/>
    <tableColumn id="5" xr3:uid="{00000000-0010-0000-4E00-000005000000}" name="5" dataDxfId="7309"/>
    <tableColumn id="6" xr3:uid="{00000000-0010-0000-4E00-000006000000}" name="6" dataDxfId="7308"/>
    <tableColumn id="7" xr3:uid="{00000000-0010-0000-4E00-000007000000}" name="7" dataDxfId="7307"/>
    <tableColumn id="8" xr3:uid="{00000000-0010-0000-4E00-000008000000}" name="8" dataDxfId="7306"/>
    <tableColumn id="9" xr3:uid="{00000000-0010-0000-4E00-000009000000}" name="9" dataDxfId="7305"/>
    <tableColumn id="10" xr3:uid="{00000000-0010-0000-4E00-00000A000000}" name="10" dataDxfId="7304"/>
    <tableColumn id="11" xr3:uid="{00000000-0010-0000-4E00-00000B000000}" name="11" dataDxfId="7303"/>
    <tableColumn id="12" xr3:uid="{00000000-0010-0000-4E00-00000C000000}" name="12" dataDxfId="7302"/>
    <tableColumn id="13" xr3:uid="{00000000-0010-0000-4E00-00000D000000}" name="13" dataDxfId="7301"/>
    <tableColumn id="14" xr3:uid="{00000000-0010-0000-4E00-00000E000000}" name="14" dataDxfId="7300"/>
    <tableColumn id="15" xr3:uid="{00000000-0010-0000-4E00-00000F000000}" name="15" dataDxfId="7299"/>
    <tableColumn id="16" xr3:uid="{00000000-0010-0000-4E00-000010000000}" name="16" dataDxfId="7298"/>
    <tableColumn id="17" xr3:uid="{00000000-0010-0000-4E00-000011000000}" name="17" dataDxfId="7297"/>
    <tableColumn id="18" xr3:uid="{00000000-0010-0000-4E00-000012000000}" name="18" dataDxfId="7296"/>
    <tableColumn id="19" xr3:uid="{00000000-0010-0000-4E00-000013000000}" name="19" dataDxfId="7295"/>
    <tableColumn id="20" xr3:uid="{00000000-0010-0000-4E00-000014000000}" name="20" dataDxfId="7294"/>
    <tableColumn id="21" xr3:uid="{00000000-0010-0000-4E00-000015000000}" name="21" dataDxfId="7293"/>
    <tableColumn id="22" xr3:uid="{00000000-0010-0000-4E00-000016000000}" name="22" dataDxfId="7292"/>
    <tableColumn id="23" xr3:uid="{00000000-0010-0000-4E00-000017000000}" name="23" dataDxfId="7291"/>
    <tableColumn id="24" xr3:uid="{00000000-0010-0000-4E00-000018000000}" name="24" dataDxfId="7290"/>
    <tableColumn id="25" xr3:uid="{00000000-0010-0000-4E00-000019000000}" name="25" dataDxfId="7289"/>
    <tableColumn id="26" xr3:uid="{00000000-0010-0000-4E00-00001A000000}" name="26" dataDxfId="7288"/>
    <tableColumn id="27" xr3:uid="{00000000-0010-0000-4E00-00001B000000}" name="27" dataDxfId="7287"/>
    <tableColumn id="28" xr3:uid="{00000000-0010-0000-4E00-00001C000000}" name="28" dataDxfId="7286"/>
    <tableColumn id="29" xr3:uid="{00000000-0010-0000-4E00-00001D000000}" name="29" dataDxfId="7285"/>
    <tableColumn id="30" xr3:uid="{00000000-0010-0000-4E00-00001E000000}" name="30" dataDxfId="7284"/>
    <tableColumn id="31" xr3:uid="{00000000-0010-0000-4E00-00001F000000}" name="31" dataDxfId="728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zoomScaleNormal="100" workbookViewId="0">
      <pane xSplit="8" topLeftCell="I1" activePane="topRight" state="frozen"/>
      <selection activeCell="M27" sqref="M27"/>
      <selection pane="topRight" activeCell="I1" sqref="I1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 x14ac:dyDescent="0.3">
      <c r="B2" s="79" t="s">
        <v>130</v>
      </c>
      <c r="C2" s="79"/>
      <c r="D2" s="80" t="str">
        <f>"PRZYKŁAD "&amp;'CAŁY ROK'!D2</f>
        <v>PRZYKŁAD 2021</v>
      </c>
      <c r="E2" s="81"/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82" t="s">
        <v>161</v>
      </c>
      <c r="C4" s="83"/>
      <c r="D4" s="83"/>
      <c r="E4" s="83"/>
    </row>
    <row r="5" spans="2:7" outlineLevel="1" x14ac:dyDescent="0.2">
      <c r="B5" s="20" t="s">
        <v>147</v>
      </c>
      <c r="C5" s="23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132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4" customFormat="1" x14ac:dyDescent="0.2">
      <c r="B9" s="72" t="s">
        <v>127</v>
      </c>
      <c r="C9" s="72"/>
      <c r="D9" s="88">
        <f>C52</f>
        <v>8320</v>
      </c>
    </row>
    <row r="10" spans="2:7" s="44" customFormat="1" x14ac:dyDescent="0.2">
      <c r="B10" s="72" t="s">
        <v>131</v>
      </c>
      <c r="C10" s="72"/>
      <c r="D10" s="88">
        <f>C66</f>
        <v>6869.9</v>
      </c>
    </row>
    <row r="11" spans="2:7" s="44" customFormat="1" x14ac:dyDescent="0.2">
      <c r="B11" s="40"/>
      <c r="C11" s="40"/>
      <c r="D11" s="89"/>
    </row>
    <row r="12" spans="2:7" s="44" customFormat="1" ht="30" customHeight="1" x14ac:dyDescent="0.2">
      <c r="B12" s="73" t="s">
        <v>133</v>
      </c>
      <c r="C12" s="73"/>
      <c r="D12" s="90">
        <f>D9-D10</f>
        <v>1450.1000000000004</v>
      </c>
      <c r="E12" s="51"/>
      <c r="F12" s="21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134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4" customFormat="1" x14ac:dyDescent="0.2">
      <c r="B16" s="72" t="s">
        <v>128</v>
      </c>
      <c r="C16" s="72"/>
      <c r="D16" s="91">
        <f>D52</f>
        <v>7772</v>
      </c>
    </row>
    <row r="17" spans="2:5" s="44" customFormat="1" x14ac:dyDescent="0.2">
      <c r="B17" s="72" t="s">
        <v>135</v>
      </c>
      <c r="C17" s="72"/>
      <c r="D17" s="91">
        <f>D66</f>
        <v>2055</v>
      </c>
    </row>
    <row r="18" spans="2:5" s="44" customFormat="1" x14ac:dyDescent="0.2">
      <c r="B18" s="40"/>
      <c r="C18" s="40"/>
      <c r="D18" s="10"/>
    </row>
    <row r="19" spans="2:5" s="44" customFormat="1" ht="30" customHeight="1" x14ac:dyDescent="0.2">
      <c r="B19" s="73" t="s">
        <v>136</v>
      </c>
      <c r="C19" s="73"/>
      <c r="D19" s="90">
        <f>D16-D17</f>
        <v>5717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DAY(EOMONTH(TODAY(),0))-DAY(TODAY())</f>
        <v>30</v>
      </c>
      <c r="E20" s="38"/>
    </row>
    <row r="21" spans="2:5" s="44" customFormat="1" ht="30" customHeight="1" x14ac:dyDescent="0.2">
      <c r="B21" s="78" t="s">
        <v>209</v>
      </c>
      <c r="C21" s="78"/>
      <c r="D21" s="90">
        <f ca="1">D19/D20</f>
        <v>190.56666666666666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2055</v>
      </c>
      <c r="C25" s="93"/>
      <c r="D25" s="94"/>
      <c r="E25" s="18">
        <f>IFERROR(D17/D16,"")</f>
        <v>0.26441070509521358</v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"&amp;DAY(TODAY())&amp;" / "&amp;DAY(EOMONTH(TODAY(),0))</f>
        <v>Dzień 1 / 31</v>
      </c>
      <c r="C29" s="76"/>
      <c r="D29" s="77"/>
      <c r="E29" s="18">
        <f ca="1">DAY(TODAY())/DAY(EOMONTH(TODAY(),0))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7" s="44" customFormat="1" ht="18" customHeight="1" x14ac:dyDescent="0.2">
      <c r="B33" s="11" t="str">
        <f>B68</f>
        <v>Jedzenie</v>
      </c>
      <c r="C33" s="92">
        <f>D68</f>
        <v>585</v>
      </c>
      <c r="D33" s="94"/>
      <c r="E33" s="18">
        <f>IFERROR(D68/C68,"")</f>
        <v>0.39</v>
      </c>
    </row>
    <row r="34" spans="2:7" s="44" customFormat="1" ht="18" customHeight="1" x14ac:dyDescent="0.2">
      <c r="B34" s="11" t="str">
        <f>B75</f>
        <v>Mieszkanie / dom</v>
      </c>
      <c r="C34" s="92">
        <f>D75</f>
        <v>560</v>
      </c>
      <c r="D34" s="94"/>
      <c r="E34" s="18">
        <f>IFERROR(D75/C75,"")</f>
        <v>0.64367816091954022</v>
      </c>
    </row>
    <row r="35" spans="2:7" s="44" customFormat="1" ht="18" customHeight="1" x14ac:dyDescent="0.2">
      <c r="B35" s="11" t="str">
        <f>B87</f>
        <v>Transport</v>
      </c>
      <c r="C35" s="92">
        <f>D87</f>
        <v>760</v>
      </c>
      <c r="D35" s="94"/>
      <c r="E35" s="18">
        <f>IFERROR(D87/C87,"")</f>
        <v>1.1515151515151516</v>
      </c>
    </row>
    <row r="36" spans="2:7" s="44" customFormat="1" ht="18" customHeight="1" x14ac:dyDescent="0.2">
      <c r="B36" s="11" t="str">
        <f>B97</f>
        <v>Telekomunikacja</v>
      </c>
      <c r="C36" s="92">
        <f>D97</f>
        <v>30</v>
      </c>
      <c r="D36" s="94"/>
      <c r="E36" s="18">
        <f>IFERROR(D97/C97,"")</f>
        <v>0.14641288433382138</v>
      </c>
    </row>
    <row r="37" spans="2:7" s="44" customFormat="1" ht="18" customHeight="1" x14ac:dyDescent="0.2">
      <c r="B37" s="11" t="str">
        <f>B104</f>
        <v>Opieka zdrowotna</v>
      </c>
      <c r="C37" s="92">
        <f>D104</f>
        <v>10</v>
      </c>
      <c r="D37" s="94"/>
      <c r="E37" s="18">
        <f>IFERROR(D104/C104,"")</f>
        <v>5.5555555555555552E-2</v>
      </c>
    </row>
    <row r="38" spans="2:7" s="44" customFormat="1" ht="18" customHeight="1" x14ac:dyDescent="0.2">
      <c r="B38" s="11" t="str">
        <f>B110</f>
        <v>Ubranie</v>
      </c>
      <c r="C38" s="92">
        <f>D110</f>
        <v>85</v>
      </c>
      <c r="D38" s="94"/>
      <c r="E38" s="18">
        <f>IFERROR(D110/C110,"")</f>
        <v>0.34</v>
      </c>
    </row>
    <row r="39" spans="2:7" s="44" customFormat="1" ht="18" customHeight="1" x14ac:dyDescent="0.2">
      <c r="B39" s="11" t="str">
        <f>B117</f>
        <v>Higiena</v>
      </c>
      <c r="C39" s="92">
        <f>D117</f>
        <v>25</v>
      </c>
      <c r="D39" s="94"/>
      <c r="E39" s="18">
        <f>IFERROR(D117/C117,"")</f>
        <v>0.21739130434782608</v>
      </c>
    </row>
    <row r="40" spans="2:7" s="44" customFormat="1" ht="18" customHeight="1" x14ac:dyDescent="0.2">
      <c r="B40" s="11" t="str">
        <f>B124</f>
        <v>Dzieci</v>
      </c>
      <c r="C40" s="92">
        <f>D124</f>
        <v>0</v>
      </c>
      <c r="D40" s="94"/>
      <c r="E40" s="18">
        <f>IFERROR(D124/C124,"")</f>
        <v>0</v>
      </c>
    </row>
    <row r="41" spans="2:7" s="44" customFormat="1" ht="18" customHeight="1" x14ac:dyDescent="0.2">
      <c r="B41" s="11" t="str">
        <f>B132</f>
        <v>Rozrywka</v>
      </c>
      <c r="C41" s="92">
        <f>D132</f>
        <v>0</v>
      </c>
      <c r="D41" s="94"/>
      <c r="E41" s="18">
        <f>IFERROR(D132/C132,"")</f>
        <v>0</v>
      </c>
    </row>
    <row r="42" spans="2:7" s="44" customFormat="1" ht="18" customHeight="1" x14ac:dyDescent="0.2">
      <c r="B42" s="11" t="str">
        <f>B142</f>
        <v>Inne wydatki</v>
      </c>
      <c r="C42" s="92">
        <f>D142</f>
        <v>0</v>
      </c>
      <c r="D42" s="94"/>
      <c r="E42" s="18">
        <f>IFERROR(D142/C142,"")</f>
        <v>0</v>
      </c>
    </row>
    <row r="43" spans="2:7" s="44" customFormat="1" ht="18" customHeight="1" x14ac:dyDescent="0.2">
      <c r="B43" s="11" t="str">
        <f>B152</f>
        <v>Spłata długów</v>
      </c>
      <c r="C43" s="92">
        <f>D152</f>
        <v>0</v>
      </c>
      <c r="D43" s="94"/>
      <c r="E43" s="18">
        <f>IFERROR(D152/C152,"")</f>
        <v>0</v>
      </c>
    </row>
    <row r="44" spans="2:7" s="44" customFormat="1" ht="18" customHeight="1" x14ac:dyDescent="0.2">
      <c r="B44" s="11" t="str">
        <f>B160</f>
        <v>Oszczędności</v>
      </c>
      <c r="C44" s="92">
        <f>D160</f>
        <v>0</v>
      </c>
      <c r="D44" s="94"/>
      <c r="E44" s="18" t="str">
        <f>IFERROR(D160/C160,"")</f>
        <v/>
      </c>
    </row>
    <row r="45" spans="2:7" ht="18" x14ac:dyDescent="0.2">
      <c r="B45" s="11"/>
      <c r="D45" s="12"/>
      <c r="E45" s="8"/>
    </row>
    <row r="46" spans="2:7" x14ac:dyDescent="0.2">
      <c r="B46" s="8"/>
      <c r="C46" s="8"/>
      <c r="D46" s="8"/>
      <c r="E46" s="8"/>
    </row>
    <row r="47" spans="2:7" ht="22" thickBot="1" x14ac:dyDescent="0.3">
      <c r="B47" s="14" t="s">
        <v>42</v>
      </c>
      <c r="C47" s="15"/>
      <c r="D47" s="15"/>
      <c r="E47" s="15"/>
      <c r="F47" s="15"/>
      <c r="G47" s="15"/>
    </row>
    <row r="49" spans="2:39" ht="19" x14ac:dyDescent="0.25">
      <c r="B49" s="22" t="s">
        <v>26</v>
      </c>
    </row>
    <row r="50" spans="2:39" x14ac:dyDescent="0.2">
      <c r="B50" s="1"/>
    </row>
    <row r="51" spans="2:39" ht="32" x14ac:dyDescent="0.2">
      <c r="B51" s="4" t="s">
        <v>0</v>
      </c>
      <c r="C51" s="5" t="s">
        <v>127</v>
      </c>
      <c r="D51" s="6" t="s">
        <v>128</v>
      </c>
      <c r="E51" s="4" t="s">
        <v>129</v>
      </c>
      <c r="F51" s="5" t="s">
        <v>140</v>
      </c>
      <c r="G51" s="4" t="s">
        <v>41</v>
      </c>
    </row>
    <row r="52" spans="2:39" ht="26" customHeight="1" x14ac:dyDescent="0.2">
      <c r="B52" s="19" t="s">
        <v>139</v>
      </c>
      <c r="C52" s="95">
        <f>C54</f>
        <v>8320</v>
      </c>
      <c r="D52" s="95">
        <f>D54</f>
        <v>7772</v>
      </c>
      <c r="E52" s="95">
        <f>D52-C52</f>
        <v>-548</v>
      </c>
      <c r="F52" s="4" t="s">
        <v>141</v>
      </c>
      <c r="G52" s="4"/>
    </row>
    <row r="53" spans="2:39" x14ac:dyDescent="0.2">
      <c r="B53" s="1"/>
    </row>
    <row r="54" spans="2:39" s="44" customFormat="1" x14ac:dyDescent="0.2">
      <c r="B54" s="41" t="s">
        <v>32</v>
      </c>
      <c r="C54" s="96">
        <f>SUM(Tabela7[[#All],[Kolumna2]])</f>
        <v>8320</v>
      </c>
      <c r="D54" s="97">
        <f>SUM(Tabela7[[#All],[Kolumna3]])</f>
        <v>7772</v>
      </c>
      <c r="E54" s="96">
        <f>D54-C54</f>
        <v>-548</v>
      </c>
      <c r="F54" s="43">
        <f>IFERROR(D54/C54,"")</f>
        <v>0.9341346153846154</v>
      </c>
      <c r="G54" s="42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s="44" customFormat="1" ht="16" x14ac:dyDescent="0.2">
      <c r="B55" s="45" t="s">
        <v>34</v>
      </c>
      <c r="C55" s="98">
        <v>4700</v>
      </c>
      <c r="D55" s="98">
        <v>4700</v>
      </c>
      <c r="E55" s="99">
        <f>Tabela7[[#This Row],[Kolumna3]]-Tabela7[[#This Row],[Kolumna2]]</f>
        <v>0</v>
      </c>
      <c r="F55" s="48">
        <f t="shared" ref="F55:F61" si="0">IFERROR(D55/C55,"")</f>
        <v>1</v>
      </c>
      <c r="G55" s="45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</row>
    <row r="56" spans="2:39" s="44" customFormat="1" ht="32" x14ac:dyDescent="0.2">
      <c r="B56" s="45" t="s">
        <v>35</v>
      </c>
      <c r="C56" s="98">
        <v>2800</v>
      </c>
      <c r="D56" s="98">
        <v>2800</v>
      </c>
      <c r="E56" s="99">
        <f>Tabela7[[#This Row],[Kolumna3]]-Tabela7[[#This Row],[Kolumna2]]</f>
        <v>0</v>
      </c>
      <c r="F56" s="48">
        <f t="shared" si="0"/>
        <v>1</v>
      </c>
      <c r="G56" s="45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</row>
    <row r="57" spans="2:39" s="44" customFormat="1" ht="16" x14ac:dyDescent="0.2">
      <c r="B57" s="45" t="s">
        <v>38</v>
      </c>
      <c r="C57" s="98">
        <v>500</v>
      </c>
      <c r="D57" s="98">
        <v>0</v>
      </c>
      <c r="E57" s="99">
        <f>Tabela7[[#This Row],[Kolumna3]]-Tabela7[[#This Row],[Kolumna2]]</f>
        <v>-500</v>
      </c>
      <c r="F57" s="48">
        <f t="shared" si="0"/>
        <v>0</v>
      </c>
      <c r="G57" s="45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</row>
    <row r="58" spans="2:39" s="44" customFormat="1" ht="16" x14ac:dyDescent="0.2">
      <c r="B58" s="45" t="s">
        <v>36</v>
      </c>
      <c r="C58" s="98">
        <v>50</v>
      </c>
      <c r="D58" s="98">
        <v>0</v>
      </c>
      <c r="E58" s="99">
        <f>Tabela7[[#This Row],[Kolumna3]]-Tabela7[[#This Row],[Kolumna2]]</f>
        <v>-50</v>
      </c>
      <c r="F58" s="48">
        <f t="shared" si="0"/>
        <v>0</v>
      </c>
      <c r="G58" s="45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</row>
    <row r="59" spans="2:39" s="44" customFormat="1" ht="16" x14ac:dyDescent="0.2">
      <c r="B59" s="45" t="s">
        <v>37</v>
      </c>
      <c r="C59" s="98">
        <v>270</v>
      </c>
      <c r="D59" s="98">
        <v>272</v>
      </c>
      <c r="E59" s="99">
        <f>Tabela7[[#This Row],[Kolumna3]]-Tabela7[[#This Row],[Kolumna2]]</f>
        <v>2</v>
      </c>
      <c r="F59" s="48">
        <f t="shared" si="0"/>
        <v>1.0074074074074073</v>
      </c>
      <c r="G59" s="45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</row>
    <row r="60" spans="2:39" s="44" customFormat="1" ht="16" x14ac:dyDescent="0.2">
      <c r="B60" s="45" t="s">
        <v>39</v>
      </c>
      <c r="C60" s="98">
        <v>0</v>
      </c>
      <c r="D60" s="98">
        <v>0</v>
      </c>
      <c r="E60" s="99">
        <f>Tabela7[[#This Row],[Kolumna3]]-Tabela7[[#This Row],[Kolumna2]]</f>
        <v>0</v>
      </c>
      <c r="F60" s="48" t="str">
        <f t="shared" si="0"/>
        <v/>
      </c>
      <c r="G60" s="45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</row>
    <row r="61" spans="2:39" s="44" customFormat="1" ht="16" x14ac:dyDescent="0.2">
      <c r="B61" s="45" t="s">
        <v>40</v>
      </c>
      <c r="C61" s="98">
        <v>0</v>
      </c>
      <c r="D61" s="98">
        <v>0</v>
      </c>
      <c r="E61" s="99">
        <f>Tabela7[[#This Row],[Kolumna3]]-Tabela7[[#This Row],[Kolumna2]]</f>
        <v>0</v>
      </c>
      <c r="F61" s="48" t="str">
        <f t="shared" si="0"/>
        <v/>
      </c>
      <c r="G61" s="45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</row>
    <row r="62" spans="2:39" x14ac:dyDescent="0.2">
      <c r="B62" s="2" t="s">
        <v>30</v>
      </c>
    </row>
    <row r="63" spans="2:39" ht="21" x14ac:dyDescent="0.25">
      <c r="B63" s="22" t="s">
        <v>25</v>
      </c>
      <c r="I63" s="3" t="s">
        <v>43</v>
      </c>
    </row>
    <row r="65" spans="2:41" ht="32" x14ac:dyDescent="0.2">
      <c r="B65" s="4" t="s">
        <v>0</v>
      </c>
      <c r="C65" s="5" t="s">
        <v>131</v>
      </c>
      <c r="D65" s="6" t="s">
        <v>135</v>
      </c>
      <c r="E65" s="4" t="s">
        <v>129</v>
      </c>
      <c r="F65" s="5" t="s">
        <v>140</v>
      </c>
      <c r="G65" s="4" t="s">
        <v>41</v>
      </c>
      <c r="I65" s="20" t="s">
        <v>142</v>
      </c>
    </row>
    <row r="66" spans="2:41" ht="24" customHeight="1" x14ac:dyDescent="0.2">
      <c r="B66" s="19" t="s">
        <v>139</v>
      </c>
      <c r="C66" s="95">
        <f>C68+C75+C87+C97+C104+C110+C117+C124+C132+C142+C152+C160</f>
        <v>6869.9</v>
      </c>
      <c r="D66" s="95">
        <f>D68+D75+D87+D97+D104+D110+D117+D124+D132+D142+D152+D160</f>
        <v>2055</v>
      </c>
      <c r="E66" s="95">
        <f>C66-D66</f>
        <v>4814.8999999999996</v>
      </c>
      <c r="F66" s="4" t="s">
        <v>141</v>
      </c>
      <c r="G66" s="4"/>
      <c r="I66" s="101">
        <f t="shared" ref="I66:AM66" si="1">SUM(I68:I168)</f>
        <v>1835</v>
      </c>
      <c r="J66" s="101">
        <f t="shared" si="1"/>
        <v>0</v>
      </c>
      <c r="K66" s="101">
        <f t="shared" si="1"/>
        <v>0</v>
      </c>
      <c r="L66" s="101">
        <f t="shared" si="1"/>
        <v>0</v>
      </c>
      <c r="M66" s="101">
        <f t="shared" si="1"/>
        <v>0</v>
      </c>
      <c r="N66" s="101">
        <f t="shared" si="1"/>
        <v>60</v>
      </c>
      <c r="O66" s="101">
        <f t="shared" si="1"/>
        <v>0</v>
      </c>
      <c r="P66" s="101">
        <f t="shared" si="1"/>
        <v>0</v>
      </c>
      <c r="Q66" s="101">
        <f t="shared" si="1"/>
        <v>0</v>
      </c>
      <c r="R66" s="101">
        <f t="shared" si="1"/>
        <v>0</v>
      </c>
      <c r="S66" s="101">
        <f t="shared" si="1"/>
        <v>120</v>
      </c>
      <c r="T66" s="101">
        <f t="shared" si="1"/>
        <v>0</v>
      </c>
      <c r="U66" s="101">
        <f t="shared" si="1"/>
        <v>0</v>
      </c>
      <c r="V66" s="101">
        <f t="shared" si="1"/>
        <v>40</v>
      </c>
      <c r="W66" s="101">
        <f t="shared" si="1"/>
        <v>0</v>
      </c>
      <c r="X66" s="101">
        <f t="shared" si="1"/>
        <v>0</v>
      </c>
      <c r="Y66" s="101">
        <f t="shared" si="1"/>
        <v>0</v>
      </c>
      <c r="Z66" s="101">
        <f t="shared" si="1"/>
        <v>0</v>
      </c>
      <c r="AA66" s="101">
        <f t="shared" si="1"/>
        <v>0</v>
      </c>
      <c r="AB66" s="101">
        <f t="shared" si="1"/>
        <v>0</v>
      </c>
      <c r="AC66" s="101">
        <f t="shared" si="1"/>
        <v>0</v>
      </c>
      <c r="AD66" s="101">
        <f t="shared" si="1"/>
        <v>0</v>
      </c>
      <c r="AE66" s="101">
        <f t="shared" si="1"/>
        <v>0</v>
      </c>
      <c r="AF66" s="101">
        <f t="shared" si="1"/>
        <v>0</v>
      </c>
      <c r="AG66" s="101">
        <f t="shared" si="1"/>
        <v>0</v>
      </c>
      <c r="AH66" s="101">
        <f t="shared" si="1"/>
        <v>0</v>
      </c>
      <c r="AI66" s="101">
        <f t="shared" si="1"/>
        <v>0</v>
      </c>
      <c r="AJ66" s="101">
        <f t="shared" si="1"/>
        <v>0</v>
      </c>
      <c r="AK66" s="101">
        <f t="shared" si="1"/>
        <v>0</v>
      </c>
      <c r="AL66" s="101">
        <f t="shared" si="1"/>
        <v>0</v>
      </c>
      <c r="AM66" s="101">
        <f t="shared" si="1"/>
        <v>0</v>
      </c>
    </row>
    <row r="68" spans="2:41" s="44" customFormat="1" x14ac:dyDescent="0.2">
      <c r="B68" s="41" t="s">
        <v>1</v>
      </c>
      <c r="C68" s="96">
        <f>SUM(Jedzenie[[#All],[0]])</f>
        <v>1500</v>
      </c>
      <c r="D68" s="97">
        <f>SUM(Jedzenie[[#All],[02]])</f>
        <v>585</v>
      </c>
      <c r="E68" s="96">
        <f t="shared" ref="E68:E73" si="2">C68-D68</f>
        <v>915</v>
      </c>
      <c r="F68" s="43">
        <f t="shared" ref="F68:F73" si="3">IFERROR(D68/C68,"")</f>
        <v>0.39</v>
      </c>
      <c r="G68" s="53"/>
      <c r="I68" s="7" t="s">
        <v>44</v>
      </c>
      <c r="J68" s="7" t="s">
        <v>45</v>
      </c>
      <c r="K68" s="7" t="s">
        <v>46</v>
      </c>
      <c r="L68" s="7" t="s">
        <v>47</v>
      </c>
      <c r="M68" s="7" t="s">
        <v>48</v>
      </c>
      <c r="N68" s="7" t="s">
        <v>49</v>
      </c>
      <c r="O68" s="7" t="s">
        <v>50</v>
      </c>
      <c r="P68" s="7" t="s">
        <v>51</v>
      </c>
      <c r="Q68" s="7" t="s">
        <v>52</v>
      </c>
      <c r="R68" s="7" t="s">
        <v>53</v>
      </c>
      <c r="S68" s="7" t="s">
        <v>54</v>
      </c>
      <c r="T68" s="7" t="s">
        <v>55</v>
      </c>
      <c r="U68" s="7" t="s">
        <v>56</v>
      </c>
      <c r="V68" s="7" t="s">
        <v>57</v>
      </c>
      <c r="W68" s="7" t="s">
        <v>58</v>
      </c>
      <c r="X68" s="7" t="s">
        <v>59</v>
      </c>
      <c r="Y68" s="7" t="s">
        <v>60</v>
      </c>
      <c r="Z68" s="7" t="s">
        <v>61</v>
      </c>
      <c r="AA68" s="7" t="s">
        <v>62</v>
      </c>
      <c r="AB68" s="7" t="s">
        <v>63</v>
      </c>
      <c r="AC68" s="7" t="s">
        <v>64</v>
      </c>
      <c r="AD68" s="7" t="s">
        <v>65</v>
      </c>
      <c r="AE68" s="7" t="s">
        <v>66</v>
      </c>
      <c r="AF68" s="7" t="s">
        <v>67</v>
      </c>
      <c r="AG68" s="7" t="s">
        <v>68</v>
      </c>
      <c r="AH68" s="7" t="s">
        <v>69</v>
      </c>
      <c r="AI68" s="7" t="s">
        <v>70</v>
      </c>
      <c r="AJ68" s="7" t="s">
        <v>71</v>
      </c>
      <c r="AK68" s="7" t="s">
        <v>72</v>
      </c>
      <c r="AL68" s="7" t="s">
        <v>73</v>
      </c>
      <c r="AM68" s="7" t="s">
        <v>74</v>
      </c>
    </row>
    <row r="69" spans="2:41" s="44" customFormat="1" ht="16" x14ac:dyDescent="0.2">
      <c r="B69" s="45" t="s">
        <v>2</v>
      </c>
      <c r="C69" s="98">
        <v>1300</v>
      </c>
      <c r="D69" s="99">
        <f>SUM(Tabela3[#This Row])</f>
        <v>250</v>
      </c>
      <c r="E69" s="99">
        <f t="shared" si="2"/>
        <v>1050</v>
      </c>
      <c r="F69" s="48">
        <f t="shared" si="3"/>
        <v>0.19230769230769232</v>
      </c>
      <c r="G69" s="54"/>
      <c r="I69" s="91">
        <v>30</v>
      </c>
      <c r="J69" s="91"/>
      <c r="K69" s="91"/>
      <c r="L69" s="91"/>
      <c r="M69" s="91"/>
      <c r="N69" s="91">
        <v>60</v>
      </c>
      <c r="O69" s="91"/>
      <c r="P69" s="91"/>
      <c r="Q69" s="91"/>
      <c r="R69" s="91"/>
      <c r="S69" s="91">
        <v>120</v>
      </c>
      <c r="T69" s="91"/>
      <c r="U69" s="91"/>
      <c r="V69" s="91">
        <v>40</v>
      </c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41" s="44" customFormat="1" ht="16" x14ac:dyDescent="0.2">
      <c r="B70" s="45" t="s">
        <v>3</v>
      </c>
      <c r="C70" s="98">
        <v>200</v>
      </c>
      <c r="D70" s="99">
        <f>SUM(Tabela3[#This Row])</f>
        <v>100</v>
      </c>
      <c r="E70" s="99">
        <f t="shared" si="2"/>
        <v>100</v>
      </c>
      <c r="F70" s="48">
        <f t="shared" si="3"/>
        <v>0.5</v>
      </c>
      <c r="G70" s="54" t="s">
        <v>145</v>
      </c>
      <c r="I70" s="91">
        <v>100</v>
      </c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41" s="44" customFormat="1" ht="16" x14ac:dyDescent="0.2">
      <c r="B71" s="45" t="s">
        <v>4</v>
      </c>
      <c r="C71" s="98">
        <v>0</v>
      </c>
      <c r="D71" s="99">
        <f>SUM(Tabela3[#This Row])</f>
        <v>200</v>
      </c>
      <c r="E71" s="99">
        <f t="shared" si="2"/>
        <v>-200</v>
      </c>
      <c r="F71" s="48" t="str">
        <f t="shared" si="3"/>
        <v/>
      </c>
      <c r="G71" s="54"/>
      <c r="I71" s="91">
        <v>200</v>
      </c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41" s="44" customFormat="1" ht="16" x14ac:dyDescent="0.2">
      <c r="B72" s="45" t="s">
        <v>5</v>
      </c>
      <c r="C72" s="98">
        <v>0</v>
      </c>
      <c r="D72" s="99">
        <f>SUM(Tabela3[#This Row])</f>
        <v>35</v>
      </c>
      <c r="E72" s="99">
        <f t="shared" si="2"/>
        <v>-35</v>
      </c>
      <c r="F72" s="48" t="str">
        <f t="shared" si="3"/>
        <v/>
      </c>
      <c r="G72" s="54"/>
      <c r="I72" s="91">
        <v>35</v>
      </c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41" s="44" customFormat="1" ht="16" x14ac:dyDescent="0.2">
      <c r="B73" s="45" t="s">
        <v>9</v>
      </c>
      <c r="C73" s="98">
        <v>0</v>
      </c>
      <c r="D73" s="99">
        <f>SUM(Tabela3[#This Row])</f>
        <v>0</v>
      </c>
      <c r="E73" s="99">
        <f t="shared" si="2"/>
        <v>0</v>
      </c>
      <c r="F73" s="48" t="str">
        <f t="shared" si="3"/>
        <v/>
      </c>
      <c r="G73" s="54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</row>
    <row r="74" spans="2:41" s="44" customFormat="1" x14ac:dyDescent="0.2">
      <c r="B74" s="56" t="s">
        <v>30</v>
      </c>
      <c r="C74" s="100"/>
      <c r="D74" s="99"/>
      <c r="E74" s="99"/>
      <c r="F74" s="47"/>
      <c r="G74" s="47"/>
      <c r="I74" s="56" t="s">
        <v>30</v>
      </c>
    </row>
    <row r="75" spans="2:41" s="44" customFormat="1" x14ac:dyDescent="0.2">
      <c r="B75" s="41" t="s">
        <v>10</v>
      </c>
      <c r="C75" s="96">
        <f>SUM(Tabela4[[#All],[Kolumna2]])</f>
        <v>870</v>
      </c>
      <c r="D75" s="97">
        <f>SUM(Tabela4[[#All],[Kolumna3]])</f>
        <v>560</v>
      </c>
      <c r="E75" s="96">
        <f>C75-D75</f>
        <v>310</v>
      </c>
      <c r="F75" s="43">
        <f>IFERROR(D75/C75,"")</f>
        <v>0.64367816091954022</v>
      </c>
      <c r="G75" s="53"/>
      <c r="I75" s="7" t="s">
        <v>44</v>
      </c>
      <c r="J75" s="7" t="s">
        <v>45</v>
      </c>
      <c r="K75" s="7" t="s">
        <v>46</v>
      </c>
      <c r="L75" s="7" t="s">
        <v>47</v>
      </c>
      <c r="M75" s="7" t="s">
        <v>48</v>
      </c>
      <c r="N75" s="7" t="s">
        <v>49</v>
      </c>
      <c r="O75" s="7" t="s">
        <v>50</v>
      </c>
      <c r="P75" s="7" t="s">
        <v>51</v>
      </c>
      <c r="Q75" s="7" t="s">
        <v>52</v>
      </c>
      <c r="R75" s="7" t="s">
        <v>53</v>
      </c>
      <c r="S75" s="7" t="s">
        <v>54</v>
      </c>
      <c r="T75" s="7" t="s">
        <v>55</v>
      </c>
      <c r="U75" s="7" t="s">
        <v>56</v>
      </c>
      <c r="V75" s="7" t="s">
        <v>57</v>
      </c>
      <c r="W75" s="7" t="s">
        <v>58</v>
      </c>
      <c r="X75" s="7" t="s">
        <v>59</v>
      </c>
      <c r="Y75" s="7" t="s">
        <v>60</v>
      </c>
      <c r="Z75" s="7" t="s">
        <v>61</v>
      </c>
      <c r="AA75" s="7" t="s">
        <v>62</v>
      </c>
      <c r="AB75" s="7" t="s">
        <v>63</v>
      </c>
      <c r="AC75" s="7" t="s">
        <v>64</v>
      </c>
      <c r="AD75" s="7" t="s">
        <v>65</v>
      </c>
      <c r="AE75" s="7" t="s">
        <v>66</v>
      </c>
      <c r="AF75" s="7" t="s">
        <v>67</v>
      </c>
      <c r="AG75" s="7" t="s">
        <v>68</v>
      </c>
      <c r="AH75" s="7" t="s">
        <v>69</v>
      </c>
      <c r="AI75" s="7" t="s">
        <v>70</v>
      </c>
      <c r="AJ75" s="7" t="s">
        <v>71</v>
      </c>
      <c r="AK75" s="7" t="s">
        <v>72</v>
      </c>
      <c r="AL75" s="7" t="s">
        <v>73</v>
      </c>
      <c r="AM75" s="7" t="s">
        <v>74</v>
      </c>
      <c r="AN75" s="52"/>
      <c r="AO75" s="52"/>
    </row>
    <row r="76" spans="2:41" s="44" customFormat="1" ht="16" x14ac:dyDescent="0.2">
      <c r="B76" s="45" t="s">
        <v>11</v>
      </c>
      <c r="C76" s="98">
        <v>560</v>
      </c>
      <c r="D76" s="99">
        <f>SUM(Tabela18[#This Row])</f>
        <v>560</v>
      </c>
      <c r="E76" s="99">
        <f t="shared" ref="E76:E85" si="4">C76-D76</f>
        <v>0</v>
      </c>
      <c r="F76" s="48">
        <f t="shared" ref="F76:F85" si="5">IFERROR(D76/C76,"")</f>
        <v>1</v>
      </c>
      <c r="G76" s="54"/>
      <c r="I76" s="91">
        <v>560</v>
      </c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52"/>
      <c r="AO76" s="52"/>
    </row>
    <row r="77" spans="2:41" s="44" customFormat="1" ht="16" x14ac:dyDescent="0.2">
      <c r="B77" s="45" t="s">
        <v>14</v>
      </c>
      <c r="C77" s="98">
        <v>0</v>
      </c>
      <c r="D77" s="99">
        <f>SUM(Tabela18[#This Row])</f>
        <v>0</v>
      </c>
      <c r="E77" s="99">
        <f t="shared" si="4"/>
        <v>0</v>
      </c>
      <c r="F77" s="48" t="str">
        <f t="shared" si="5"/>
        <v/>
      </c>
      <c r="G77" s="54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52"/>
      <c r="AO77" s="52"/>
    </row>
    <row r="78" spans="2:41" s="44" customFormat="1" ht="16" x14ac:dyDescent="0.2">
      <c r="B78" s="45" t="s">
        <v>12</v>
      </c>
      <c r="C78" s="98">
        <v>120</v>
      </c>
      <c r="D78" s="99">
        <f>SUM(Tabela18[#This Row])</f>
        <v>0</v>
      </c>
      <c r="E78" s="99">
        <f t="shared" si="4"/>
        <v>120</v>
      </c>
      <c r="F78" s="48">
        <f t="shared" si="5"/>
        <v>0</v>
      </c>
      <c r="G78" s="54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52"/>
      <c r="AO78" s="52"/>
    </row>
    <row r="79" spans="2:41" s="44" customFormat="1" ht="16" x14ac:dyDescent="0.2">
      <c r="B79" s="45" t="s">
        <v>13</v>
      </c>
      <c r="C79" s="98">
        <v>0</v>
      </c>
      <c r="D79" s="99">
        <f>SUM(Tabela18[#This Row])</f>
        <v>0</v>
      </c>
      <c r="E79" s="99">
        <f t="shared" si="4"/>
        <v>0</v>
      </c>
      <c r="F79" s="48" t="str">
        <f t="shared" si="5"/>
        <v/>
      </c>
      <c r="G79" s="54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52"/>
      <c r="AO79" s="52"/>
    </row>
    <row r="80" spans="2:41" s="44" customFormat="1" ht="16" x14ac:dyDescent="0.2">
      <c r="B80" s="45" t="s">
        <v>33</v>
      </c>
      <c r="C80" s="98">
        <v>0</v>
      </c>
      <c r="D80" s="99">
        <f>SUM(Tabela18[#This Row])</f>
        <v>0</v>
      </c>
      <c r="E80" s="99">
        <f t="shared" si="4"/>
        <v>0</v>
      </c>
      <c r="F80" s="48" t="str">
        <f t="shared" si="5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52"/>
      <c r="AO80" s="52"/>
    </row>
    <row r="81" spans="2:41" s="44" customFormat="1" ht="16" x14ac:dyDescent="0.2">
      <c r="B81" s="45" t="s">
        <v>15</v>
      </c>
      <c r="C81" s="98">
        <v>0</v>
      </c>
      <c r="D81" s="99">
        <f>SUM(Tabela18[#This Row])</f>
        <v>0</v>
      </c>
      <c r="E81" s="99">
        <f t="shared" si="4"/>
        <v>0</v>
      </c>
      <c r="F81" s="48" t="str">
        <f t="shared" si="5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52"/>
      <c r="AO81" s="52"/>
    </row>
    <row r="82" spans="2:41" s="44" customFormat="1" ht="16" x14ac:dyDescent="0.2">
      <c r="B82" s="45" t="s">
        <v>16</v>
      </c>
      <c r="C82" s="98">
        <v>0</v>
      </c>
      <c r="D82" s="99">
        <f>SUM(Tabela18[#This Row])</f>
        <v>0</v>
      </c>
      <c r="E82" s="99">
        <f t="shared" si="4"/>
        <v>0</v>
      </c>
      <c r="F82" s="48" t="str">
        <f t="shared" si="5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52"/>
      <c r="AO82" s="52"/>
    </row>
    <row r="83" spans="2:41" s="44" customFormat="1" ht="16" x14ac:dyDescent="0.2">
      <c r="B83" s="45" t="s">
        <v>17</v>
      </c>
      <c r="C83" s="98">
        <v>150</v>
      </c>
      <c r="D83" s="99">
        <f>SUM(Tabela18[#This Row])</f>
        <v>0</v>
      </c>
      <c r="E83" s="99">
        <f t="shared" si="4"/>
        <v>150</v>
      </c>
      <c r="F83" s="48">
        <f t="shared" si="5"/>
        <v>0</v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52"/>
      <c r="AO83" s="52"/>
    </row>
    <row r="84" spans="2:41" s="44" customFormat="1" ht="16" x14ac:dyDescent="0.2">
      <c r="B84" s="45" t="s">
        <v>104</v>
      </c>
      <c r="C84" s="98">
        <v>40</v>
      </c>
      <c r="D84" s="99">
        <f>SUM(Tabela18[#This Row])</f>
        <v>0</v>
      </c>
      <c r="E84" s="99">
        <f t="shared" si="4"/>
        <v>40</v>
      </c>
      <c r="F84" s="48">
        <f t="shared" si="5"/>
        <v>0</v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52"/>
      <c r="AO84" s="52"/>
    </row>
    <row r="85" spans="2:41" s="44" customFormat="1" ht="16" x14ac:dyDescent="0.2">
      <c r="B85" s="45" t="s">
        <v>9</v>
      </c>
      <c r="C85" s="98">
        <v>0</v>
      </c>
      <c r="D85" s="99">
        <f>SUM(Tabela18[#This Row])</f>
        <v>0</v>
      </c>
      <c r="E85" s="99">
        <f t="shared" si="4"/>
        <v>0</v>
      </c>
      <c r="F85" s="48" t="str">
        <f t="shared" si="5"/>
        <v/>
      </c>
      <c r="G85" s="54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52"/>
      <c r="AO85" s="52"/>
    </row>
    <row r="86" spans="2:41" s="44" customFormat="1" x14ac:dyDescent="0.2">
      <c r="B86" s="56" t="s">
        <v>30</v>
      </c>
      <c r="C86" s="100"/>
      <c r="D86" s="99"/>
      <c r="E86" s="99"/>
      <c r="F86" s="47"/>
      <c r="G86" s="47"/>
      <c r="I86" s="57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 s="44" customFormat="1" x14ac:dyDescent="0.2">
      <c r="B87" s="41" t="s">
        <v>6</v>
      </c>
      <c r="C87" s="96">
        <f>SUM(Transport[[#All],[Kolumna2]])</f>
        <v>660</v>
      </c>
      <c r="D87" s="97">
        <f>SUM(Transport[[#All],[Kolumna3]])</f>
        <v>760</v>
      </c>
      <c r="E87" s="96">
        <f>C87-D87</f>
        <v>-100</v>
      </c>
      <c r="F87" s="43">
        <f>IFERROR(D87/C87,"")</f>
        <v>1.1515151515151516</v>
      </c>
      <c r="G87" s="42"/>
      <c r="I87" s="7" t="s">
        <v>44</v>
      </c>
      <c r="J87" s="7" t="s">
        <v>45</v>
      </c>
      <c r="K87" s="7" t="s">
        <v>46</v>
      </c>
      <c r="L87" s="7" t="s">
        <v>47</v>
      </c>
      <c r="M87" s="7" t="s">
        <v>48</v>
      </c>
      <c r="N87" s="7" t="s">
        <v>49</v>
      </c>
      <c r="O87" s="7" t="s">
        <v>50</v>
      </c>
      <c r="P87" s="7" t="s">
        <v>51</v>
      </c>
      <c r="Q87" s="7" t="s">
        <v>52</v>
      </c>
      <c r="R87" s="7" t="s">
        <v>53</v>
      </c>
      <c r="S87" s="7" t="s">
        <v>54</v>
      </c>
      <c r="T87" s="7" t="s">
        <v>55</v>
      </c>
      <c r="U87" s="7" t="s">
        <v>56</v>
      </c>
      <c r="V87" s="7" t="s">
        <v>57</v>
      </c>
      <c r="W87" s="7" t="s">
        <v>58</v>
      </c>
      <c r="X87" s="7" t="s">
        <v>59</v>
      </c>
      <c r="Y87" s="7" t="s">
        <v>60</v>
      </c>
      <c r="Z87" s="7" t="s">
        <v>61</v>
      </c>
      <c r="AA87" s="7" t="s">
        <v>62</v>
      </c>
      <c r="AB87" s="7" t="s">
        <v>63</v>
      </c>
      <c r="AC87" s="7" t="s">
        <v>64</v>
      </c>
      <c r="AD87" s="7" t="s">
        <v>65</v>
      </c>
      <c r="AE87" s="7" t="s">
        <v>66</v>
      </c>
      <c r="AF87" s="7" t="s">
        <v>67</v>
      </c>
      <c r="AG87" s="7" t="s">
        <v>68</v>
      </c>
      <c r="AH87" s="7" t="s">
        <v>69</v>
      </c>
      <c r="AI87" s="7" t="s">
        <v>70</v>
      </c>
      <c r="AJ87" s="7" t="s">
        <v>71</v>
      </c>
      <c r="AK87" s="7" t="s">
        <v>72</v>
      </c>
      <c r="AL87" s="7" t="s">
        <v>73</v>
      </c>
      <c r="AM87" s="7" t="s">
        <v>74</v>
      </c>
      <c r="AN87" s="52"/>
      <c r="AO87" s="52"/>
    </row>
    <row r="88" spans="2:41" s="44" customFormat="1" ht="16" x14ac:dyDescent="0.2">
      <c r="B88" s="45" t="s">
        <v>91</v>
      </c>
      <c r="C88" s="98">
        <v>400</v>
      </c>
      <c r="D88" s="99">
        <f>SUM(Tabela19[#This Row])</f>
        <v>660</v>
      </c>
      <c r="E88" s="99">
        <f t="shared" ref="E88:E95" si="6">C88-D88</f>
        <v>-260</v>
      </c>
      <c r="F88" s="48">
        <f t="shared" ref="F88:F95" si="7">IFERROR(D88/C88,"")</f>
        <v>1.65</v>
      </c>
      <c r="G88" s="54"/>
      <c r="I88" s="91">
        <v>660</v>
      </c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52"/>
      <c r="AO88" s="52"/>
    </row>
    <row r="89" spans="2:41" s="44" customFormat="1" ht="16" x14ac:dyDescent="0.2">
      <c r="B89" s="45" t="s">
        <v>92</v>
      </c>
      <c r="C89" s="98">
        <v>100</v>
      </c>
      <c r="D89" s="99">
        <f>SUM(Tabela19[#This Row])</f>
        <v>100</v>
      </c>
      <c r="E89" s="99">
        <f t="shared" si="6"/>
        <v>0</v>
      </c>
      <c r="F89" s="48">
        <f t="shared" si="7"/>
        <v>1</v>
      </c>
      <c r="G89" s="54"/>
      <c r="I89" s="91">
        <v>100</v>
      </c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52"/>
      <c r="AO89" s="52"/>
    </row>
    <row r="90" spans="2:41" s="44" customFormat="1" ht="32" x14ac:dyDescent="0.2">
      <c r="B90" s="45" t="s">
        <v>89</v>
      </c>
      <c r="C90" s="98">
        <v>0</v>
      </c>
      <c r="D90" s="99">
        <f>SUM(Tabela19[#This Row])</f>
        <v>0</v>
      </c>
      <c r="E90" s="99">
        <f t="shared" si="6"/>
        <v>0</v>
      </c>
      <c r="F90" s="48" t="str">
        <f t="shared" si="7"/>
        <v/>
      </c>
      <c r="G90" s="54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52"/>
      <c r="AO90" s="52"/>
    </row>
    <row r="91" spans="2:41" s="44" customFormat="1" ht="16" x14ac:dyDescent="0.2">
      <c r="B91" s="45" t="s">
        <v>90</v>
      </c>
      <c r="C91" s="98">
        <v>100</v>
      </c>
      <c r="D91" s="99">
        <f>SUM(Tabela19[#This Row])</f>
        <v>0</v>
      </c>
      <c r="E91" s="99">
        <f t="shared" si="6"/>
        <v>100</v>
      </c>
      <c r="F91" s="48">
        <f t="shared" si="7"/>
        <v>0</v>
      </c>
      <c r="G91" s="54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52"/>
      <c r="AO91" s="52"/>
    </row>
    <row r="92" spans="2:41" s="44" customFormat="1" ht="16" x14ac:dyDescent="0.2">
      <c r="B92" s="45" t="s">
        <v>7</v>
      </c>
      <c r="C92" s="98">
        <v>60</v>
      </c>
      <c r="D92" s="99">
        <f>SUM(Tabela19[#This Row])</f>
        <v>0</v>
      </c>
      <c r="E92" s="99">
        <f t="shared" si="6"/>
        <v>60</v>
      </c>
      <c r="F92" s="48">
        <f t="shared" si="7"/>
        <v>0</v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x14ac:dyDescent="0.2">
      <c r="B93" s="45" t="s">
        <v>93</v>
      </c>
      <c r="C93" s="98">
        <v>0</v>
      </c>
      <c r="D93" s="99">
        <f>SUM(Tabela19[#This Row])</f>
        <v>0</v>
      </c>
      <c r="E93" s="99">
        <f t="shared" si="6"/>
        <v>0</v>
      </c>
      <c r="F93" s="48" t="str">
        <f t="shared" si="7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x14ac:dyDescent="0.2">
      <c r="B94" s="45" t="s">
        <v>8</v>
      </c>
      <c r="C94" s="98">
        <v>0</v>
      </c>
      <c r="D94" s="99">
        <f>SUM(Tabela19[#This Row])</f>
        <v>0</v>
      </c>
      <c r="E94" s="99">
        <f t="shared" si="6"/>
        <v>0</v>
      </c>
      <c r="F94" s="48" t="str">
        <f t="shared" si="7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x14ac:dyDescent="0.2">
      <c r="B95" s="45" t="s">
        <v>9</v>
      </c>
      <c r="C95" s="98">
        <v>0</v>
      </c>
      <c r="D95" s="99">
        <f>SUM(Tabela19[#This Row])</f>
        <v>0</v>
      </c>
      <c r="E95" s="99">
        <f t="shared" si="6"/>
        <v>0</v>
      </c>
      <c r="F95" s="48" t="str">
        <f t="shared" si="7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x14ac:dyDescent="0.2">
      <c r="B96" s="56" t="s">
        <v>30</v>
      </c>
      <c r="C96" s="91"/>
      <c r="D96" s="91"/>
      <c r="E96" s="91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 s="44" customFormat="1" x14ac:dyDescent="0.2">
      <c r="B97" s="41" t="s">
        <v>75</v>
      </c>
      <c r="C97" s="96">
        <f>SUM(Tabela8[[#All],[Kolumna2]])</f>
        <v>204.9</v>
      </c>
      <c r="D97" s="97">
        <f>SUM(Tabela8[[#All],[Kolumna3]])</f>
        <v>30</v>
      </c>
      <c r="E97" s="96">
        <f>C97-D97</f>
        <v>174.9</v>
      </c>
      <c r="F97" s="43">
        <f t="shared" ref="F97:F102" si="8">IFERROR(D97/C97,"")</f>
        <v>0.14641288433382138</v>
      </c>
      <c r="G97" s="42"/>
      <c r="I97" s="7" t="s">
        <v>44</v>
      </c>
      <c r="J97" s="7" t="s">
        <v>45</v>
      </c>
      <c r="K97" s="7" t="s">
        <v>46</v>
      </c>
      <c r="L97" s="7" t="s">
        <v>47</v>
      </c>
      <c r="M97" s="7" t="s">
        <v>48</v>
      </c>
      <c r="N97" s="7" t="s">
        <v>49</v>
      </c>
      <c r="O97" s="7" t="s">
        <v>50</v>
      </c>
      <c r="P97" s="7" t="s">
        <v>51</v>
      </c>
      <c r="Q97" s="7" t="s">
        <v>52</v>
      </c>
      <c r="R97" s="7" t="s">
        <v>53</v>
      </c>
      <c r="S97" s="7" t="s">
        <v>54</v>
      </c>
      <c r="T97" s="7" t="s">
        <v>55</v>
      </c>
      <c r="U97" s="7" t="s">
        <v>56</v>
      </c>
      <c r="V97" s="7" t="s">
        <v>57</v>
      </c>
      <c r="W97" s="7" t="s">
        <v>58</v>
      </c>
      <c r="X97" s="7" t="s">
        <v>59</v>
      </c>
      <c r="Y97" s="7" t="s">
        <v>60</v>
      </c>
      <c r="Z97" s="7" t="s">
        <v>61</v>
      </c>
      <c r="AA97" s="7" t="s">
        <v>62</v>
      </c>
      <c r="AB97" s="7" t="s">
        <v>63</v>
      </c>
      <c r="AC97" s="7" t="s">
        <v>64</v>
      </c>
      <c r="AD97" s="7" t="s">
        <v>65</v>
      </c>
      <c r="AE97" s="7" t="s">
        <v>66</v>
      </c>
      <c r="AF97" s="7" t="s">
        <v>67</v>
      </c>
      <c r="AG97" s="7" t="s">
        <v>68</v>
      </c>
      <c r="AH97" s="7" t="s">
        <v>69</v>
      </c>
      <c r="AI97" s="7" t="s">
        <v>70</v>
      </c>
      <c r="AJ97" s="7" t="s">
        <v>71</v>
      </c>
      <c r="AK97" s="7" t="s">
        <v>72</v>
      </c>
      <c r="AL97" s="7" t="s">
        <v>73</v>
      </c>
      <c r="AM97" s="7" t="s">
        <v>74</v>
      </c>
      <c r="AN97" s="52"/>
      <c r="AO97" s="52"/>
    </row>
    <row r="98" spans="2:41" s="44" customFormat="1" ht="16" x14ac:dyDescent="0.2">
      <c r="B98" s="45" t="s">
        <v>76</v>
      </c>
      <c r="C98" s="98">
        <v>40</v>
      </c>
      <c r="D98" s="99">
        <f>SUM(Tabela1921[#This Row])</f>
        <v>0</v>
      </c>
      <c r="E98" s="99">
        <f t="shared" ref="E98:E102" si="9">C98-D98</f>
        <v>40</v>
      </c>
      <c r="F98" s="48">
        <f t="shared" si="8"/>
        <v>0</v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x14ac:dyDescent="0.2">
      <c r="B99" s="45" t="s">
        <v>77</v>
      </c>
      <c r="C99" s="98">
        <v>45</v>
      </c>
      <c r="D99" s="99">
        <f>SUM(Tabela1921[#This Row])</f>
        <v>0</v>
      </c>
      <c r="E99" s="99">
        <f t="shared" si="9"/>
        <v>45</v>
      </c>
      <c r="F99" s="48">
        <f t="shared" si="8"/>
        <v>0</v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x14ac:dyDescent="0.2">
      <c r="B100" s="45" t="s">
        <v>78</v>
      </c>
      <c r="C100" s="98">
        <v>50</v>
      </c>
      <c r="D100" s="99">
        <f>SUM(Tabela1921[#This Row])</f>
        <v>30</v>
      </c>
      <c r="E100" s="99">
        <f t="shared" si="9"/>
        <v>20</v>
      </c>
      <c r="F100" s="48">
        <f t="shared" si="8"/>
        <v>0.6</v>
      </c>
      <c r="G100" s="54"/>
      <c r="I100" s="91">
        <v>30</v>
      </c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x14ac:dyDescent="0.2">
      <c r="B101" s="45" t="s">
        <v>79</v>
      </c>
      <c r="C101" s="98">
        <v>69.900000000000006</v>
      </c>
      <c r="D101" s="99">
        <f>SUM(Tabela1921[#This Row])</f>
        <v>0</v>
      </c>
      <c r="E101" s="99">
        <f t="shared" si="9"/>
        <v>69.900000000000006</v>
      </c>
      <c r="F101" s="48">
        <f t="shared" si="8"/>
        <v>0</v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ht="16" x14ac:dyDescent="0.2">
      <c r="B102" s="45" t="s">
        <v>9</v>
      </c>
      <c r="C102" s="98"/>
      <c r="D102" s="99">
        <f>SUM(Tabela1921[#This Row])</f>
        <v>0</v>
      </c>
      <c r="E102" s="99">
        <f t="shared" si="9"/>
        <v>0</v>
      </c>
      <c r="F102" s="48" t="str">
        <f t="shared" si="8"/>
        <v/>
      </c>
      <c r="G102" s="54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52"/>
      <c r="AO102" s="52"/>
    </row>
    <row r="103" spans="2:41" s="44" customFormat="1" x14ac:dyDescent="0.2">
      <c r="C103" s="91"/>
      <c r="D103" s="91"/>
      <c r="E103" s="91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 s="44" customFormat="1" x14ac:dyDescent="0.2">
      <c r="B104" s="41" t="s">
        <v>98</v>
      </c>
      <c r="C104" s="96">
        <f>SUM(Tabela9[[#All],[Kolumna2]])</f>
        <v>180</v>
      </c>
      <c r="D104" s="97">
        <f>SUM(Tabela9[[#All],[Kolumna3]])</f>
        <v>10</v>
      </c>
      <c r="E104" s="96">
        <f>C104-D104</f>
        <v>170</v>
      </c>
      <c r="F104" s="43">
        <f>IFERROR(D104/C104,"")</f>
        <v>5.5555555555555552E-2</v>
      </c>
      <c r="G104" s="42"/>
      <c r="I104" s="7" t="s">
        <v>44</v>
      </c>
      <c r="J104" s="7" t="s">
        <v>45</v>
      </c>
      <c r="K104" s="7" t="s">
        <v>46</v>
      </c>
      <c r="L104" s="7" t="s">
        <v>47</v>
      </c>
      <c r="M104" s="7" t="s">
        <v>48</v>
      </c>
      <c r="N104" s="7" t="s">
        <v>49</v>
      </c>
      <c r="O104" s="7" t="s">
        <v>50</v>
      </c>
      <c r="P104" s="7" t="s">
        <v>51</v>
      </c>
      <c r="Q104" s="7" t="s">
        <v>52</v>
      </c>
      <c r="R104" s="7" t="s">
        <v>53</v>
      </c>
      <c r="S104" s="7" t="s">
        <v>54</v>
      </c>
      <c r="T104" s="7" t="s">
        <v>55</v>
      </c>
      <c r="U104" s="7" t="s">
        <v>56</v>
      </c>
      <c r="V104" s="7" t="s">
        <v>57</v>
      </c>
      <c r="W104" s="7" t="s">
        <v>58</v>
      </c>
      <c r="X104" s="7" t="s">
        <v>59</v>
      </c>
      <c r="Y104" s="7" t="s">
        <v>60</v>
      </c>
      <c r="Z104" s="7" t="s">
        <v>61</v>
      </c>
      <c r="AA104" s="7" t="s">
        <v>62</v>
      </c>
      <c r="AB104" s="7" t="s">
        <v>63</v>
      </c>
      <c r="AC104" s="7" t="s">
        <v>64</v>
      </c>
      <c r="AD104" s="7" t="s">
        <v>65</v>
      </c>
      <c r="AE104" s="7" t="s">
        <v>66</v>
      </c>
      <c r="AF104" s="7" t="s">
        <v>67</v>
      </c>
      <c r="AG104" s="7" t="s">
        <v>68</v>
      </c>
      <c r="AH104" s="7" t="s">
        <v>69</v>
      </c>
      <c r="AI104" s="7" t="s">
        <v>70</v>
      </c>
      <c r="AJ104" s="7" t="s">
        <v>71</v>
      </c>
      <c r="AK104" s="7" t="s">
        <v>72</v>
      </c>
      <c r="AL104" s="7" t="s">
        <v>73</v>
      </c>
      <c r="AM104" s="7" t="s">
        <v>74</v>
      </c>
      <c r="AN104" s="52"/>
      <c r="AO104" s="52"/>
    </row>
    <row r="105" spans="2:41" s="44" customFormat="1" ht="16" x14ac:dyDescent="0.2">
      <c r="B105" s="45" t="s">
        <v>99</v>
      </c>
      <c r="C105" s="98">
        <v>120</v>
      </c>
      <c r="D105" s="99">
        <f>SUM(Tabela192125[#This Row])</f>
        <v>0</v>
      </c>
      <c r="E105" s="99">
        <f t="shared" ref="E105:E108" si="10">C105-D105</f>
        <v>120</v>
      </c>
      <c r="F105" s="48">
        <f>IFERROR(D105/C105,"")</f>
        <v>0</v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16" x14ac:dyDescent="0.2">
      <c r="B106" s="45" t="s">
        <v>100</v>
      </c>
      <c r="C106" s="98">
        <v>10</v>
      </c>
      <c r="D106" s="99">
        <f>SUM(Tabela192125[#This Row])</f>
        <v>10</v>
      </c>
      <c r="E106" s="99">
        <f t="shared" si="10"/>
        <v>0</v>
      </c>
      <c r="F106" s="48">
        <f>IFERROR(D106/C106,"")</f>
        <v>1</v>
      </c>
      <c r="G106" s="54"/>
      <c r="I106" s="91">
        <v>10</v>
      </c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x14ac:dyDescent="0.2">
      <c r="B107" s="45" t="s">
        <v>101</v>
      </c>
      <c r="C107" s="98">
        <v>50</v>
      </c>
      <c r="D107" s="99">
        <f>SUM(Tabela192125[#This Row])</f>
        <v>0</v>
      </c>
      <c r="E107" s="99">
        <f t="shared" si="10"/>
        <v>50</v>
      </c>
      <c r="F107" s="48">
        <f>IFERROR(D107/C107,"")</f>
        <v>0</v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x14ac:dyDescent="0.2">
      <c r="B108" s="45" t="s">
        <v>9</v>
      </c>
      <c r="C108" s="98"/>
      <c r="D108" s="99">
        <f>SUM(Tabela192125[#This Row])</f>
        <v>0</v>
      </c>
      <c r="E108" s="99">
        <f t="shared" si="10"/>
        <v>0</v>
      </c>
      <c r="F108" s="48" t="str">
        <f>IFERROR(D108/C108,"")</f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x14ac:dyDescent="0.2">
      <c r="B109" s="59"/>
      <c r="C109" s="91"/>
      <c r="D109" s="91"/>
      <c r="E109" s="91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 s="44" customFormat="1" x14ac:dyDescent="0.2">
      <c r="B110" s="41" t="s">
        <v>18</v>
      </c>
      <c r="C110" s="96">
        <f>SUM(Tabela10[[#All],[Kolumna2]])</f>
        <v>250</v>
      </c>
      <c r="D110" s="97">
        <f>SUM(Tabela10[[#All],[Kolumna3]])</f>
        <v>85</v>
      </c>
      <c r="E110" s="96">
        <f>C110-D110</f>
        <v>165</v>
      </c>
      <c r="F110" s="43">
        <f t="shared" ref="F110:F115" si="11">IFERROR(D110/C110,"")</f>
        <v>0.34</v>
      </c>
      <c r="G110" s="42"/>
      <c r="I110" s="7" t="s">
        <v>44</v>
      </c>
      <c r="J110" s="7" t="s">
        <v>45</v>
      </c>
      <c r="K110" s="7" t="s">
        <v>46</v>
      </c>
      <c r="L110" s="7" t="s">
        <v>47</v>
      </c>
      <c r="M110" s="7" t="s">
        <v>48</v>
      </c>
      <c r="N110" s="7" t="s">
        <v>49</v>
      </c>
      <c r="O110" s="7" t="s">
        <v>50</v>
      </c>
      <c r="P110" s="7" t="s">
        <v>51</v>
      </c>
      <c r="Q110" s="7" t="s">
        <v>52</v>
      </c>
      <c r="R110" s="7" t="s">
        <v>53</v>
      </c>
      <c r="S110" s="7" t="s">
        <v>54</v>
      </c>
      <c r="T110" s="7" t="s">
        <v>55</v>
      </c>
      <c r="U110" s="7" t="s">
        <v>56</v>
      </c>
      <c r="V110" s="7" t="s">
        <v>57</v>
      </c>
      <c r="W110" s="7" t="s">
        <v>58</v>
      </c>
      <c r="X110" s="7" t="s">
        <v>59</v>
      </c>
      <c r="Y110" s="7" t="s">
        <v>60</v>
      </c>
      <c r="Z110" s="7" t="s">
        <v>61</v>
      </c>
      <c r="AA110" s="7" t="s">
        <v>62</v>
      </c>
      <c r="AB110" s="7" t="s">
        <v>63</v>
      </c>
      <c r="AC110" s="7" t="s">
        <v>64</v>
      </c>
      <c r="AD110" s="7" t="s">
        <v>65</v>
      </c>
      <c r="AE110" s="7" t="s">
        <v>66</v>
      </c>
      <c r="AF110" s="7" t="s">
        <v>67</v>
      </c>
      <c r="AG110" s="7" t="s">
        <v>68</v>
      </c>
      <c r="AH110" s="7" t="s">
        <v>69</v>
      </c>
      <c r="AI110" s="7" t="s">
        <v>70</v>
      </c>
      <c r="AJ110" s="7" t="s">
        <v>71</v>
      </c>
      <c r="AK110" s="7" t="s">
        <v>72</v>
      </c>
      <c r="AL110" s="7" t="s">
        <v>73</v>
      </c>
      <c r="AM110" s="7" t="s">
        <v>74</v>
      </c>
      <c r="AN110" s="52"/>
      <c r="AO110" s="52"/>
    </row>
    <row r="111" spans="2:41" s="44" customFormat="1" ht="16" x14ac:dyDescent="0.2">
      <c r="B111" s="45" t="s">
        <v>125</v>
      </c>
      <c r="C111" s="98">
        <v>150</v>
      </c>
      <c r="D111" s="99">
        <f>SUM(Tabela192124[#This Row])</f>
        <v>0</v>
      </c>
      <c r="E111" s="99">
        <f t="shared" ref="E111:E115" si="12">C111-D111</f>
        <v>150</v>
      </c>
      <c r="F111" s="48">
        <f t="shared" si="11"/>
        <v>0</v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x14ac:dyDescent="0.2">
      <c r="B112" s="45" t="s">
        <v>83</v>
      </c>
      <c r="C112" s="98">
        <v>0</v>
      </c>
      <c r="D112" s="99">
        <f>SUM(Tabela192124[#This Row])</f>
        <v>0</v>
      </c>
      <c r="E112" s="99">
        <f t="shared" si="12"/>
        <v>0</v>
      </c>
      <c r="F112" s="48" t="str">
        <f t="shared" si="11"/>
        <v/>
      </c>
      <c r="G112" s="54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x14ac:dyDescent="0.2">
      <c r="B113" s="45" t="s">
        <v>82</v>
      </c>
      <c r="C113" s="98">
        <v>100</v>
      </c>
      <c r="D113" s="99">
        <f>SUM(Tabela192124[#This Row])</f>
        <v>85</v>
      </c>
      <c r="E113" s="99">
        <f t="shared" si="12"/>
        <v>15</v>
      </c>
      <c r="F113" s="48">
        <f t="shared" si="11"/>
        <v>0.85</v>
      </c>
      <c r="G113" s="54"/>
      <c r="I113" s="91">
        <v>85</v>
      </c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ht="16" x14ac:dyDescent="0.2">
      <c r="B114" s="45" t="s">
        <v>84</v>
      </c>
      <c r="C114" s="98">
        <v>0</v>
      </c>
      <c r="D114" s="99">
        <f>SUM(Tabela192124[#This Row])</f>
        <v>0</v>
      </c>
      <c r="E114" s="99">
        <f t="shared" si="12"/>
        <v>0</v>
      </c>
      <c r="F114" s="48" t="str">
        <f t="shared" si="11"/>
        <v/>
      </c>
      <c r="G114" s="54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52"/>
      <c r="AO114" s="52"/>
    </row>
    <row r="115" spans="2:41" s="44" customFormat="1" ht="16" x14ac:dyDescent="0.2">
      <c r="B115" s="45" t="s">
        <v>9</v>
      </c>
      <c r="C115" s="98">
        <v>0</v>
      </c>
      <c r="D115" s="99">
        <f>SUM(Tabela192124[#This Row])</f>
        <v>0</v>
      </c>
      <c r="E115" s="99">
        <f t="shared" si="12"/>
        <v>0</v>
      </c>
      <c r="F115" s="48" t="str">
        <f t="shared" si="11"/>
        <v/>
      </c>
      <c r="G115" s="54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52"/>
      <c r="AO115" s="52"/>
    </row>
    <row r="116" spans="2:41" s="44" customFormat="1" x14ac:dyDescent="0.2">
      <c r="B116" s="56" t="s">
        <v>30</v>
      </c>
      <c r="C116" s="91"/>
      <c r="D116" s="91"/>
      <c r="E116" s="91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 s="44" customFormat="1" x14ac:dyDescent="0.2">
      <c r="B117" s="41" t="s">
        <v>80</v>
      </c>
      <c r="C117" s="96">
        <f>SUM(Tabela11[[#All],[Kolumna2]])</f>
        <v>115</v>
      </c>
      <c r="D117" s="97">
        <f>SUM(Tabela11[[#All],[Kolumna3]])</f>
        <v>25</v>
      </c>
      <c r="E117" s="96">
        <f>C117-D117</f>
        <v>90</v>
      </c>
      <c r="F117" s="43">
        <f t="shared" ref="F117:F122" si="13">IFERROR(D117/C117,"")</f>
        <v>0.21739130434782608</v>
      </c>
      <c r="G117" s="42"/>
      <c r="I117" s="7" t="s">
        <v>44</v>
      </c>
      <c r="J117" s="7" t="s">
        <v>45</v>
      </c>
      <c r="K117" s="7" t="s">
        <v>46</v>
      </c>
      <c r="L117" s="7" t="s">
        <v>47</v>
      </c>
      <c r="M117" s="7" t="s">
        <v>48</v>
      </c>
      <c r="N117" s="7" t="s">
        <v>49</v>
      </c>
      <c r="O117" s="7" t="s">
        <v>50</v>
      </c>
      <c r="P117" s="7" t="s">
        <v>51</v>
      </c>
      <c r="Q117" s="7" t="s">
        <v>52</v>
      </c>
      <c r="R117" s="7" t="s">
        <v>53</v>
      </c>
      <c r="S117" s="7" t="s">
        <v>54</v>
      </c>
      <c r="T117" s="7" t="s">
        <v>55</v>
      </c>
      <c r="U117" s="7" t="s">
        <v>56</v>
      </c>
      <c r="V117" s="7" t="s">
        <v>57</v>
      </c>
      <c r="W117" s="7" t="s">
        <v>58</v>
      </c>
      <c r="X117" s="7" t="s">
        <v>59</v>
      </c>
      <c r="Y117" s="7" t="s">
        <v>60</v>
      </c>
      <c r="Z117" s="7" t="s">
        <v>61</v>
      </c>
      <c r="AA117" s="7" t="s">
        <v>62</v>
      </c>
      <c r="AB117" s="7" t="s">
        <v>63</v>
      </c>
      <c r="AC117" s="7" t="s">
        <v>64</v>
      </c>
      <c r="AD117" s="7" t="s">
        <v>65</v>
      </c>
      <c r="AE117" s="7" t="s">
        <v>66</v>
      </c>
      <c r="AF117" s="7" t="s">
        <v>67</v>
      </c>
      <c r="AG117" s="7" t="s">
        <v>68</v>
      </c>
      <c r="AH117" s="7" t="s">
        <v>69</v>
      </c>
      <c r="AI117" s="7" t="s">
        <v>70</v>
      </c>
      <c r="AJ117" s="7" t="s">
        <v>71</v>
      </c>
      <c r="AK117" s="7" t="s">
        <v>72</v>
      </c>
      <c r="AL117" s="7" t="s">
        <v>73</v>
      </c>
      <c r="AM117" s="7" t="s">
        <v>74</v>
      </c>
      <c r="AN117" s="52"/>
      <c r="AO117" s="52"/>
    </row>
    <row r="118" spans="2:41" s="44" customFormat="1" ht="16" x14ac:dyDescent="0.2">
      <c r="B118" s="45" t="s">
        <v>81</v>
      </c>
      <c r="C118" s="98">
        <v>75</v>
      </c>
      <c r="D118" s="99">
        <f>SUM(Tabela1922[#This Row])</f>
        <v>0</v>
      </c>
      <c r="E118" s="99">
        <f t="shared" ref="E118:E122" si="14">C118-D118</f>
        <v>75</v>
      </c>
      <c r="F118" s="48">
        <f t="shared" si="13"/>
        <v>0</v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x14ac:dyDescent="0.2">
      <c r="B119" s="45" t="s">
        <v>86</v>
      </c>
      <c r="C119" s="98">
        <v>40</v>
      </c>
      <c r="D119" s="99">
        <f>SUM(Tabela1922[#This Row])</f>
        <v>0</v>
      </c>
      <c r="E119" s="99">
        <f t="shared" si="14"/>
        <v>40</v>
      </c>
      <c r="F119" s="48">
        <f t="shared" si="13"/>
        <v>0</v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x14ac:dyDescent="0.2">
      <c r="B120" s="45" t="s">
        <v>87</v>
      </c>
      <c r="C120" s="98">
        <v>0</v>
      </c>
      <c r="D120" s="99">
        <f>SUM(Tabela1922[#This Row])</f>
        <v>25</v>
      </c>
      <c r="E120" s="99">
        <f t="shared" si="14"/>
        <v>-25</v>
      </c>
      <c r="F120" s="48" t="str">
        <f t="shared" si="13"/>
        <v/>
      </c>
      <c r="G120" s="54"/>
      <c r="I120" s="91">
        <v>25</v>
      </c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x14ac:dyDescent="0.2">
      <c r="B121" s="45" t="s">
        <v>88</v>
      </c>
      <c r="C121" s="98">
        <v>0</v>
      </c>
      <c r="D121" s="99">
        <f>SUM(Tabela1922[#This Row])</f>
        <v>0</v>
      </c>
      <c r="E121" s="99">
        <f t="shared" si="14"/>
        <v>0</v>
      </c>
      <c r="F121" s="48" t="str">
        <f t="shared" si="13"/>
        <v/>
      </c>
      <c r="G121" s="54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x14ac:dyDescent="0.2">
      <c r="B122" s="45" t="s">
        <v>9</v>
      </c>
      <c r="C122" s="98">
        <v>0</v>
      </c>
      <c r="D122" s="99">
        <f>SUM(Tabela1922[#This Row])</f>
        <v>0</v>
      </c>
      <c r="E122" s="99">
        <f t="shared" si="14"/>
        <v>0</v>
      </c>
      <c r="F122" s="48" t="str">
        <f t="shared" si="13"/>
        <v/>
      </c>
      <c r="G122" s="54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x14ac:dyDescent="0.2">
      <c r="B123" s="56" t="s">
        <v>30</v>
      </c>
      <c r="C123" s="91"/>
      <c r="D123" s="91"/>
      <c r="E123" s="91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 s="44" customFormat="1" x14ac:dyDescent="0.2">
      <c r="B124" s="41" t="s">
        <v>103</v>
      </c>
      <c r="C124" s="96">
        <f>SUM(Tabela12[[#All],[Kolumna2]])</f>
        <v>285</v>
      </c>
      <c r="D124" s="97">
        <f>SUM(Tabela12[[#All],[Kolumna3]])</f>
        <v>0</v>
      </c>
      <c r="E124" s="96">
        <f>C124-D124</f>
        <v>285</v>
      </c>
      <c r="F124" s="43">
        <f>IFERROR(D124/C124,"")</f>
        <v>0</v>
      </c>
      <c r="G124" s="42"/>
      <c r="I124" s="7" t="s">
        <v>44</v>
      </c>
      <c r="J124" s="7" t="s">
        <v>45</v>
      </c>
      <c r="K124" s="7" t="s">
        <v>46</v>
      </c>
      <c r="L124" s="7" t="s">
        <v>47</v>
      </c>
      <c r="M124" s="7" t="s">
        <v>48</v>
      </c>
      <c r="N124" s="7" t="s">
        <v>49</v>
      </c>
      <c r="O124" s="7" t="s">
        <v>50</v>
      </c>
      <c r="P124" s="7" t="s">
        <v>51</v>
      </c>
      <c r="Q124" s="7" t="s">
        <v>52</v>
      </c>
      <c r="R124" s="7" t="s">
        <v>53</v>
      </c>
      <c r="S124" s="7" t="s">
        <v>54</v>
      </c>
      <c r="T124" s="7" t="s">
        <v>55</v>
      </c>
      <c r="U124" s="7" t="s">
        <v>56</v>
      </c>
      <c r="V124" s="7" t="s">
        <v>57</v>
      </c>
      <c r="W124" s="7" t="s">
        <v>58</v>
      </c>
      <c r="X124" s="7" t="s">
        <v>59</v>
      </c>
      <c r="Y124" s="7" t="s">
        <v>60</v>
      </c>
      <c r="Z124" s="7" t="s">
        <v>61</v>
      </c>
      <c r="AA124" s="7" t="s">
        <v>62</v>
      </c>
      <c r="AB124" s="7" t="s">
        <v>63</v>
      </c>
      <c r="AC124" s="7" t="s">
        <v>64</v>
      </c>
      <c r="AD124" s="7" t="s">
        <v>65</v>
      </c>
      <c r="AE124" s="7" t="s">
        <v>66</v>
      </c>
      <c r="AF124" s="7" t="s">
        <v>67</v>
      </c>
      <c r="AG124" s="7" t="s">
        <v>68</v>
      </c>
      <c r="AH124" s="7" t="s">
        <v>69</v>
      </c>
      <c r="AI124" s="7" t="s">
        <v>70</v>
      </c>
      <c r="AJ124" s="7" t="s">
        <v>71</v>
      </c>
      <c r="AK124" s="7" t="s">
        <v>72</v>
      </c>
      <c r="AL124" s="7" t="s">
        <v>73</v>
      </c>
      <c r="AM124" s="7" t="s">
        <v>74</v>
      </c>
      <c r="AN124" s="52"/>
      <c r="AO124" s="52"/>
    </row>
    <row r="125" spans="2:41" s="44" customFormat="1" ht="16" x14ac:dyDescent="0.2">
      <c r="B125" s="45" t="s">
        <v>116</v>
      </c>
      <c r="C125" s="98">
        <v>25</v>
      </c>
      <c r="D125" s="99">
        <f>SUM(Tabela25[#This Row])</f>
        <v>0</v>
      </c>
      <c r="E125" s="99">
        <f t="shared" ref="E125:E130" si="15">C125-D125</f>
        <v>25</v>
      </c>
      <c r="F125" s="48">
        <f t="shared" ref="F125:F130" si="16">IFERROR(D125/C125,"")</f>
        <v>0</v>
      </c>
      <c r="G125" s="54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ht="16" x14ac:dyDescent="0.2">
      <c r="B126" s="45" t="s">
        <v>117</v>
      </c>
      <c r="C126" s="98">
        <v>230</v>
      </c>
      <c r="D126" s="99">
        <f>SUM(Tabela25[#This Row])</f>
        <v>0</v>
      </c>
      <c r="E126" s="99">
        <f t="shared" si="15"/>
        <v>230</v>
      </c>
      <c r="F126" s="48">
        <f t="shared" si="16"/>
        <v>0</v>
      </c>
      <c r="G126" s="54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52"/>
      <c r="AO126" s="52"/>
    </row>
    <row r="127" spans="2:41" s="44" customFormat="1" ht="16" x14ac:dyDescent="0.2">
      <c r="B127" s="45" t="s">
        <v>118</v>
      </c>
      <c r="C127" s="98">
        <v>0</v>
      </c>
      <c r="D127" s="99">
        <f>SUM(Tabela25[#This Row])</f>
        <v>0</v>
      </c>
      <c r="E127" s="99">
        <f t="shared" si="15"/>
        <v>0</v>
      </c>
      <c r="F127" s="48" t="str">
        <f t="shared" si="16"/>
        <v/>
      </c>
      <c r="G127" s="54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52"/>
      <c r="AO127" s="52"/>
    </row>
    <row r="128" spans="2:41" s="44" customFormat="1" ht="16" x14ac:dyDescent="0.2">
      <c r="B128" s="45" t="s">
        <v>119</v>
      </c>
      <c r="C128" s="98">
        <v>30</v>
      </c>
      <c r="D128" s="99">
        <f>SUM(Tabela25[#This Row])</f>
        <v>0</v>
      </c>
      <c r="E128" s="99">
        <f t="shared" si="15"/>
        <v>30</v>
      </c>
      <c r="F128" s="48">
        <f t="shared" si="16"/>
        <v>0</v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x14ac:dyDescent="0.2">
      <c r="B129" s="45" t="s">
        <v>120</v>
      </c>
      <c r="C129" s="98">
        <v>0</v>
      </c>
      <c r="D129" s="99">
        <f>SUM(Tabela25[#This Row])</f>
        <v>0</v>
      </c>
      <c r="E129" s="99">
        <f t="shared" si="15"/>
        <v>0</v>
      </c>
      <c r="F129" s="48" t="str">
        <f t="shared" si="16"/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x14ac:dyDescent="0.2">
      <c r="B130" s="45" t="s">
        <v>9</v>
      </c>
      <c r="C130" s="98">
        <v>0</v>
      </c>
      <c r="D130" s="99">
        <f>SUM(Tabela25[#This Row])</f>
        <v>0</v>
      </c>
      <c r="E130" s="99">
        <f t="shared" si="15"/>
        <v>0</v>
      </c>
      <c r="F130" s="48" t="str">
        <f t="shared" si="16"/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x14ac:dyDescent="0.2">
      <c r="B131" s="56" t="s">
        <v>30</v>
      </c>
      <c r="C131" s="91"/>
      <c r="D131" s="91"/>
      <c r="E131" s="91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 s="44" customFormat="1" x14ac:dyDescent="0.2">
      <c r="B132" s="41" t="s">
        <v>105</v>
      </c>
      <c r="C132" s="96">
        <f>SUM(Tabela13[[#All],[Kolumna2]])</f>
        <v>105</v>
      </c>
      <c r="D132" s="97">
        <f>SUM(Tabela13[[#All],[Kolumna3]])</f>
        <v>0</v>
      </c>
      <c r="E132" s="96">
        <f>C132-D132</f>
        <v>105</v>
      </c>
      <c r="F132" s="43">
        <f>IFERROR(D132/C132,"")</f>
        <v>0</v>
      </c>
      <c r="G132" s="42"/>
      <c r="I132" s="7" t="s">
        <v>44</v>
      </c>
      <c r="J132" s="7" t="s">
        <v>45</v>
      </c>
      <c r="K132" s="7" t="s">
        <v>46</v>
      </c>
      <c r="L132" s="7" t="s">
        <v>47</v>
      </c>
      <c r="M132" s="7" t="s">
        <v>48</v>
      </c>
      <c r="N132" s="7" t="s">
        <v>49</v>
      </c>
      <c r="O132" s="7" t="s">
        <v>50</v>
      </c>
      <c r="P132" s="7" t="s">
        <v>51</v>
      </c>
      <c r="Q132" s="7" t="s">
        <v>52</v>
      </c>
      <c r="R132" s="7" t="s">
        <v>53</v>
      </c>
      <c r="S132" s="7" t="s">
        <v>54</v>
      </c>
      <c r="T132" s="7" t="s">
        <v>55</v>
      </c>
      <c r="U132" s="7" t="s">
        <v>56</v>
      </c>
      <c r="V132" s="7" t="s">
        <v>57</v>
      </c>
      <c r="W132" s="7" t="s">
        <v>58</v>
      </c>
      <c r="X132" s="7" t="s">
        <v>59</v>
      </c>
      <c r="Y132" s="7" t="s">
        <v>60</v>
      </c>
      <c r="Z132" s="7" t="s">
        <v>61</v>
      </c>
      <c r="AA132" s="7" t="s">
        <v>62</v>
      </c>
      <c r="AB132" s="7" t="s">
        <v>63</v>
      </c>
      <c r="AC132" s="7" t="s">
        <v>64</v>
      </c>
      <c r="AD132" s="7" t="s">
        <v>65</v>
      </c>
      <c r="AE132" s="7" t="s">
        <v>66</v>
      </c>
      <c r="AF132" s="7" t="s">
        <v>67</v>
      </c>
      <c r="AG132" s="7" t="s">
        <v>68</v>
      </c>
      <c r="AH132" s="7" t="s">
        <v>69</v>
      </c>
      <c r="AI132" s="7" t="s">
        <v>70</v>
      </c>
      <c r="AJ132" s="7" t="s">
        <v>71</v>
      </c>
      <c r="AK132" s="7" t="s">
        <v>72</v>
      </c>
      <c r="AL132" s="7" t="s">
        <v>73</v>
      </c>
      <c r="AM132" s="7" t="s">
        <v>74</v>
      </c>
      <c r="AN132" s="52"/>
      <c r="AO132" s="52"/>
    </row>
    <row r="133" spans="2:41" s="44" customFormat="1" ht="16" x14ac:dyDescent="0.2">
      <c r="B133" s="45" t="s">
        <v>107</v>
      </c>
      <c r="C133" s="98">
        <v>0</v>
      </c>
      <c r="D133" s="99">
        <f>SUM(Tabela26[#This Row])</f>
        <v>0</v>
      </c>
      <c r="E133" s="99">
        <f t="shared" ref="E133:E140" si="17">C133-D133</f>
        <v>0</v>
      </c>
      <c r="F133" s="48" t="str">
        <f t="shared" ref="F133:F140" si="18">IFERROR(D133/C133,"")</f>
        <v/>
      </c>
      <c r="G133" s="54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x14ac:dyDescent="0.2">
      <c r="B134" s="45" t="s">
        <v>106</v>
      </c>
      <c r="C134" s="98">
        <v>0</v>
      </c>
      <c r="D134" s="99">
        <f>SUM(Tabela26[#This Row])</f>
        <v>0</v>
      </c>
      <c r="E134" s="99">
        <f t="shared" si="17"/>
        <v>0</v>
      </c>
      <c r="F134" s="48" t="str">
        <f t="shared" si="18"/>
        <v/>
      </c>
      <c r="G134" s="54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x14ac:dyDescent="0.2">
      <c r="B135" s="45" t="s">
        <v>109</v>
      </c>
      <c r="C135" s="98">
        <v>0</v>
      </c>
      <c r="D135" s="99">
        <f>SUM(Tabela26[#This Row])</f>
        <v>0</v>
      </c>
      <c r="E135" s="99">
        <f t="shared" si="17"/>
        <v>0</v>
      </c>
      <c r="F135" s="48" t="str">
        <f t="shared" si="18"/>
        <v/>
      </c>
      <c r="G135" s="54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x14ac:dyDescent="0.2">
      <c r="B136" s="45" t="s">
        <v>108</v>
      </c>
      <c r="C136" s="98">
        <v>15</v>
      </c>
      <c r="D136" s="99">
        <f>SUM(Tabela26[#This Row])</f>
        <v>0</v>
      </c>
      <c r="E136" s="99">
        <f t="shared" si="17"/>
        <v>15</v>
      </c>
      <c r="F136" s="48">
        <f t="shared" si="18"/>
        <v>0</v>
      </c>
      <c r="G136" s="54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x14ac:dyDescent="0.2">
      <c r="B137" s="45" t="s">
        <v>114</v>
      </c>
      <c r="C137" s="98">
        <v>90</v>
      </c>
      <c r="D137" s="99">
        <f>SUM(Tabela26[#This Row])</f>
        <v>0</v>
      </c>
      <c r="E137" s="99">
        <f t="shared" si="17"/>
        <v>90</v>
      </c>
      <c r="F137" s="48">
        <f t="shared" si="18"/>
        <v>0</v>
      </c>
      <c r="G137" s="54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ht="16" x14ac:dyDescent="0.2">
      <c r="B138" s="45" t="s">
        <v>110</v>
      </c>
      <c r="C138" s="98">
        <v>0</v>
      </c>
      <c r="D138" s="99">
        <f>SUM(Tabela26[#This Row])</f>
        <v>0</v>
      </c>
      <c r="E138" s="99">
        <f t="shared" si="17"/>
        <v>0</v>
      </c>
      <c r="F138" s="48" t="str">
        <f t="shared" si="18"/>
        <v/>
      </c>
      <c r="G138" s="54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52"/>
      <c r="AO138" s="52"/>
    </row>
    <row r="139" spans="2:41" s="44" customFormat="1" ht="16" x14ac:dyDescent="0.2">
      <c r="B139" s="45" t="s">
        <v>124</v>
      </c>
      <c r="C139" s="98">
        <v>0</v>
      </c>
      <c r="D139" s="99">
        <f>SUM(Tabela26[#This Row])</f>
        <v>0</v>
      </c>
      <c r="E139" s="99">
        <f t="shared" si="17"/>
        <v>0</v>
      </c>
      <c r="F139" s="48" t="str">
        <f t="shared" si="18"/>
        <v/>
      </c>
      <c r="G139" s="54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52"/>
      <c r="AO139" s="52"/>
    </row>
    <row r="140" spans="2:41" s="44" customFormat="1" ht="16" x14ac:dyDescent="0.2">
      <c r="B140" s="45" t="s">
        <v>9</v>
      </c>
      <c r="C140" s="98">
        <v>0</v>
      </c>
      <c r="D140" s="99">
        <f>SUM(Tabela26[#This Row])</f>
        <v>0</v>
      </c>
      <c r="E140" s="99">
        <f t="shared" si="17"/>
        <v>0</v>
      </c>
      <c r="F140" s="48" t="str">
        <f t="shared" si="18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x14ac:dyDescent="0.2">
      <c r="B141" s="56" t="s">
        <v>30</v>
      </c>
      <c r="C141" s="91"/>
      <c r="D141" s="91"/>
      <c r="E141" s="91"/>
      <c r="AN141" s="52"/>
      <c r="AO141" s="52"/>
    </row>
    <row r="142" spans="2:41" s="44" customFormat="1" x14ac:dyDescent="0.2">
      <c r="B142" s="41" t="s">
        <v>102</v>
      </c>
      <c r="C142" s="96">
        <f>SUM(Tabela14[[#All],[Kolumna2]])</f>
        <v>100</v>
      </c>
      <c r="D142" s="97">
        <f>SUM(Tabela14[[#All],[Kolumna3]])</f>
        <v>0</v>
      </c>
      <c r="E142" s="96">
        <f>C142-D142</f>
        <v>100</v>
      </c>
      <c r="F142" s="43">
        <f>IFERROR(D142/C142,"")</f>
        <v>0</v>
      </c>
      <c r="G142" s="42"/>
      <c r="I142" s="7" t="s">
        <v>44</v>
      </c>
      <c r="J142" s="7" t="s">
        <v>45</v>
      </c>
      <c r="K142" s="7" t="s">
        <v>46</v>
      </c>
      <c r="L142" s="7" t="s">
        <v>47</v>
      </c>
      <c r="M142" s="7" t="s">
        <v>48</v>
      </c>
      <c r="N142" s="7" t="s">
        <v>49</v>
      </c>
      <c r="O142" s="7" t="s">
        <v>50</v>
      </c>
      <c r="P142" s="7" t="s">
        <v>51</v>
      </c>
      <c r="Q142" s="7" t="s">
        <v>52</v>
      </c>
      <c r="R142" s="7" t="s">
        <v>53</v>
      </c>
      <c r="S142" s="7" t="s">
        <v>54</v>
      </c>
      <c r="T142" s="7" t="s">
        <v>55</v>
      </c>
      <c r="U142" s="7" t="s">
        <v>56</v>
      </c>
      <c r="V142" s="7" t="s">
        <v>57</v>
      </c>
      <c r="W142" s="7" t="s">
        <v>58</v>
      </c>
      <c r="X142" s="7" t="s">
        <v>59</v>
      </c>
      <c r="Y142" s="7" t="s">
        <v>60</v>
      </c>
      <c r="Z142" s="7" t="s">
        <v>61</v>
      </c>
      <c r="AA142" s="7" t="s">
        <v>62</v>
      </c>
      <c r="AB142" s="7" t="s">
        <v>63</v>
      </c>
      <c r="AC142" s="7" t="s">
        <v>64</v>
      </c>
      <c r="AD142" s="7" t="s">
        <v>65</v>
      </c>
      <c r="AE142" s="7" t="s">
        <v>66</v>
      </c>
      <c r="AF142" s="7" t="s">
        <v>67</v>
      </c>
      <c r="AG142" s="7" t="s">
        <v>68</v>
      </c>
      <c r="AH142" s="7" t="s">
        <v>69</v>
      </c>
      <c r="AI142" s="7" t="s">
        <v>70</v>
      </c>
      <c r="AJ142" s="7" t="s">
        <v>71</v>
      </c>
      <c r="AK142" s="7" t="s">
        <v>72</v>
      </c>
      <c r="AL142" s="7" t="s">
        <v>73</v>
      </c>
      <c r="AM142" s="7" t="s">
        <v>74</v>
      </c>
      <c r="AN142" s="52"/>
      <c r="AO142" s="52"/>
    </row>
    <row r="143" spans="2:41" s="44" customFormat="1" ht="16" x14ac:dyDescent="0.2">
      <c r="B143" s="45" t="s">
        <v>111</v>
      </c>
      <c r="C143" s="98">
        <v>50</v>
      </c>
      <c r="D143" s="99">
        <f>SUM(Tabela27[#This Row])</f>
        <v>0</v>
      </c>
      <c r="E143" s="99">
        <f t="shared" ref="E143:E150" si="19">C143-D143</f>
        <v>50</v>
      </c>
      <c r="F143" s="48">
        <f t="shared" ref="F143:F150" si="20">IFERROR(D143/C143,"")</f>
        <v>0</v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x14ac:dyDescent="0.2">
      <c r="B144" s="45" t="s">
        <v>112</v>
      </c>
      <c r="C144" s="98">
        <v>50</v>
      </c>
      <c r="D144" s="99">
        <f>SUM(Tabela27[#This Row])</f>
        <v>0</v>
      </c>
      <c r="E144" s="99">
        <f t="shared" si="19"/>
        <v>50</v>
      </c>
      <c r="F144" s="48">
        <f t="shared" si="20"/>
        <v>0</v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x14ac:dyDescent="0.2">
      <c r="B145" s="45" t="s">
        <v>113</v>
      </c>
      <c r="C145" s="98">
        <v>0</v>
      </c>
      <c r="D145" s="99">
        <f>SUM(Tabela27[#This Row])</f>
        <v>0</v>
      </c>
      <c r="E145" s="99">
        <f t="shared" si="19"/>
        <v>0</v>
      </c>
      <c r="F145" s="48" t="str">
        <f t="shared" si="20"/>
        <v/>
      </c>
      <c r="G145" s="54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x14ac:dyDescent="0.2">
      <c r="B146" s="45" t="s">
        <v>123</v>
      </c>
      <c r="C146" s="98">
        <v>0</v>
      </c>
      <c r="D146" s="99">
        <f>SUM(Tabela27[#This Row])</f>
        <v>0</v>
      </c>
      <c r="E146" s="99">
        <f t="shared" si="19"/>
        <v>0</v>
      </c>
      <c r="F146" s="48" t="str">
        <f t="shared" si="20"/>
        <v/>
      </c>
      <c r="G146" s="54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x14ac:dyDescent="0.2">
      <c r="B147" s="45" t="s">
        <v>115</v>
      </c>
      <c r="C147" s="98">
        <v>0</v>
      </c>
      <c r="D147" s="99">
        <f>SUM(Tabela27[#This Row])</f>
        <v>0</v>
      </c>
      <c r="E147" s="99">
        <f t="shared" si="19"/>
        <v>0</v>
      </c>
      <c r="F147" s="48" t="str">
        <f t="shared" si="20"/>
        <v/>
      </c>
      <c r="G147" s="54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x14ac:dyDescent="0.2">
      <c r="B148" s="45" t="s">
        <v>121</v>
      </c>
      <c r="C148" s="98">
        <v>0</v>
      </c>
      <c r="D148" s="99">
        <f>SUM(Tabela27[#This Row])</f>
        <v>0</v>
      </c>
      <c r="E148" s="99">
        <f t="shared" si="19"/>
        <v>0</v>
      </c>
      <c r="F148" s="48" t="str">
        <f t="shared" si="20"/>
        <v/>
      </c>
      <c r="G148" s="54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x14ac:dyDescent="0.2">
      <c r="B149" s="45" t="s">
        <v>122</v>
      </c>
      <c r="C149" s="98">
        <v>0</v>
      </c>
      <c r="D149" s="99">
        <f>SUM(Tabela27[#This Row])</f>
        <v>0</v>
      </c>
      <c r="E149" s="99">
        <f t="shared" si="19"/>
        <v>0</v>
      </c>
      <c r="F149" s="48" t="str">
        <f t="shared" si="20"/>
        <v/>
      </c>
      <c r="G149" s="54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ht="16" x14ac:dyDescent="0.2">
      <c r="B150" s="45" t="s">
        <v>9</v>
      </c>
      <c r="C150" s="98">
        <v>0</v>
      </c>
      <c r="D150" s="99">
        <f>SUM(Tabela27[#This Row])</f>
        <v>0</v>
      </c>
      <c r="E150" s="99">
        <f t="shared" si="19"/>
        <v>0</v>
      </c>
      <c r="F150" s="48" t="str">
        <f t="shared" si="20"/>
        <v/>
      </c>
      <c r="G150" s="54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52"/>
      <c r="AO150" s="52"/>
    </row>
    <row r="151" spans="2:41" s="44" customFormat="1" x14ac:dyDescent="0.2">
      <c r="B151" s="56" t="s">
        <v>30</v>
      </c>
      <c r="C151" s="91"/>
      <c r="D151" s="91"/>
      <c r="E151" s="91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 s="44" customFormat="1" x14ac:dyDescent="0.2">
      <c r="B152" s="41" t="s">
        <v>19</v>
      </c>
      <c r="C152" s="96">
        <f>SUM(Tabela15[[#All],[Kolumna2]])</f>
        <v>2600</v>
      </c>
      <c r="D152" s="97">
        <f>SUM(Tabela15[[#All],[Kolumna3]])</f>
        <v>0</v>
      </c>
      <c r="E152" s="96">
        <f>C152-D152</f>
        <v>2600</v>
      </c>
      <c r="F152" s="43">
        <f>IFERROR(D152/C152,"")</f>
        <v>0</v>
      </c>
      <c r="G152" s="42"/>
      <c r="I152" s="7" t="s">
        <v>44</v>
      </c>
      <c r="J152" s="7" t="s">
        <v>45</v>
      </c>
      <c r="K152" s="7" t="s">
        <v>46</v>
      </c>
      <c r="L152" s="7" t="s">
        <v>47</v>
      </c>
      <c r="M152" s="7" t="s">
        <v>48</v>
      </c>
      <c r="N152" s="7" t="s">
        <v>49</v>
      </c>
      <c r="O152" s="7" t="s">
        <v>50</v>
      </c>
      <c r="P152" s="7" t="s">
        <v>51</v>
      </c>
      <c r="Q152" s="7" t="s">
        <v>52</v>
      </c>
      <c r="R152" s="7" t="s">
        <v>53</v>
      </c>
      <c r="S152" s="7" t="s">
        <v>54</v>
      </c>
      <c r="T152" s="7" t="s">
        <v>55</v>
      </c>
      <c r="U152" s="7" t="s">
        <v>56</v>
      </c>
      <c r="V152" s="7" t="s">
        <v>57</v>
      </c>
      <c r="W152" s="7" t="s">
        <v>58</v>
      </c>
      <c r="X152" s="7" t="s">
        <v>59</v>
      </c>
      <c r="Y152" s="7" t="s">
        <v>60</v>
      </c>
      <c r="Z152" s="7" t="s">
        <v>61</v>
      </c>
      <c r="AA152" s="7" t="s">
        <v>62</v>
      </c>
      <c r="AB152" s="7" t="s">
        <v>63</v>
      </c>
      <c r="AC152" s="7" t="s">
        <v>64</v>
      </c>
      <c r="AD152" s="7" t="s">
        <v>65</v>
      </c>
      <c r="AE152" s="7" t="s">
        <v>66</v>
      </c>
      <c r="AF152" s="7" t="s">
        <v>67</v>
      </c>
      <c r="AG152" s="7" t="s">
        <v>68</v>
      </c>
      <c r="AH152" s="7" t="s">
        <v>69</v>
      </c>
      <c r="AI152" s="7" t="s">
        <v>70</v>
      </c>
      <c r="AJ152" s="7" t="s">
        <v>71</v>
      </c>
      <c r="AK152" s="7" t="s">
        <v>72</v>
      </c>
      <c r="AL152" s="7" t="s">
        <v>73</v>
      </c>
      <c r="AM152" s="7" t="s">
        <v>74</v>
      </c>
      <c r="AN152" s="52"/>
      <c r="AO152" s="52"/>
    </row>
    <row r="153" spans="2:41" s="44" customFormat="1" ht="16" x14ac:dyDescent="0.2">
      <c r="B153" s="45" t="s">
        <v>21</v>
      </c>
      <c r="C153" s="98">
        <v>1250</v>
      </c>
      <c r="D153" s="99">
        <f>SUM(Tabela28[#This Row])</f>
        <v>0</v>
      </c>
      <c r="E153" s="99">
        <f t="shared" ref="E153:E158" si="21">C153-D153</f>
        <v>1250</v>
      </c>
      <c r="F153" s="48">
        <f t="shared" ref="F153:F158" si="22">IFERROR(D153/C153,"")</f>
        <v>0</v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x14ac:dyDescent="0.2">
      <c r="B154" s="45" t="s">
        <v>85</v>
      </c>
      <c r="C154" s="98">
        <v>350</v>
      </c>
      <c r="D154" s="99">
        <f>SUM(Tabela28[#This Row])</f>
        <v>0</v>
      </c>
      <c r="E154" s="99">
        <f t="shared" si="21"/>
        <v>350</v>
      </c>
      <c r="F154" s="48">
        <f t="shared" si="22"/>
        <v>0</v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x14ac:dyDescent="0.2">
      <c r="B155" s="45" t="s">
        <v>20</v>
      </c>
      <c r="C155" s="98">
        <v>500</v>
      </c>
      <c r="D155" s="99">
        <f>SUM(Tabela28[#This Row])</f>
        <v>0</v>
      </c>
      <c r="E155" s="99">
        <f t="shared" si="21"/>
        <v>500</v>
      </c>
      <c r="F155" s="48">
        <f t="shared" si="22"/>
        <v>0</v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x14ac:dyDescent="0.2">
      <c r="B156" s="45" t="s">
        <v>22</v>
      </c>
      <c r="C156" s="98">
        <v>500</v>
      </c>
      <c r="D156" s="99">
        <f>SUM(Tabela28[#This Row])</f>
        <v>0</v>
      </c>
      <c r="E156" s="99">
        <f t="shared" si="21"/>
        <v>500</v>
      </c>
      <c r="F156" s="48">
        <f t="shared" si="22"/>
        <v>0</v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x14ac:dyDescent="0.2">
      <c r="B157" s="45" t="s">
        <v>23</v>
      </c>
      <c r="C157" s="98">
        <v>0</v>
      </c>
      <c r="D157" s="99">
        <f>SUM(Tabela28[#This Row])</f>
        <v>0</v>
      </c>
      <c r="E157" s="99">
        <f t="shared" si="21"/>
        <v>0</v>
      </c>
      <c r="F157" s="48" t="str">
        <f t="shared" si="22"/>
        <v/>
      </c>
      <c r="G157" s="54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x14ac:dyDescent="0.2">
      <c r="B158" s="45" t="s">
        <v>9</v>
      </c>
      <c r="C158" s="98">
        <v>0</v>
      </c>
      <c r="D158" s="99">
        <f>SUM(Tabela28[#This Row])</f>
        <v>0</v>
      </c>
      <c r="E158" s="99">
        <f t="shared" si="21"/>
        <v>0</v>
      </c>
      <c r="F158" s="48" t="str">
        <f t="shared" si="22"/>
        <v/>
      </c>
      <c r="G158" s="54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x14ac:dyDescent="0.2">
      <c r="B159" s="56" t="s">
        <v>30</v>
      </c>
      <c r="C159" s="91"/>
      <c r="D159" s="91"/>
      <c r="E159" s="91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 s="44" customFormat="1" x14ac:dyDescent="0.2">
      <c r="B160" s="41" t="s">
        <v>24</v>
      </c>
      <c r="C160" s="96">
        <f>SUM(Tabela16[[#All],[Kolumna2]])</f>
        <v>0</v>
      </c>
      <c r="D160" s="97">
        <f>SUM(Tabela16[[#All],[Kolumna3]])</f>
        <v>0</v>
      </c>
      <c r="E160" s="96">
        <f>C160-D160</f>
        <v>0</v>
      </c>
      <c r="F160" s="43" t="str">
        <f>IFERROR(D160/C160,"")</f>
        <v/>
      </c>
      <c r="G160" s="42"/>
      <c r="I160" s="7" t="s">
        <v>44</v>
      </c>
      <c r="J160" s="7" t="s">
        <v>45</v>
      </c>
      <c r="K160" s="7" t="s">
        <v>46</v>
      </c>
      <c r="L160" s="7" t="s">
        <v>47</v>
      </c>
      <c r="M160" s="7" t="s">
        <v>48</v>
      </c>
      <c r="N160" s="7" t="s">
        <v>49</v>
      </c>
      <c r="O160" s="7" t="s">
        <v>50</v>
      </c>
      <c r="P160" s="7" t="s">
        <v>51</v>
      </c>
      <c r="Q160" s="7" t="s">
        <v>52</v>
      </c>
      <c r="R160" s="7" t="s">
        <v>53</v>
      </c>
      <c r="S160" s="7" t="s">
        <v>54</v>
      </c>
      <c r="T160" s="7" t="s">
        <v>55</v>
      </c>
      <c r="U160" s="7" t="s">
        <v>56</v>
      </c>
      <c r="V160" s="7" t="s">
        <v>57</v>
      </c>
      <c r="W160" s="7" t="s">
        <v>58</v>
      </c>
      <c r="X160" s="7" t="s">
        <v>59</v>
      </c>
      <c r="Y160" s="7" t="s">
        <v>60</v>
      </c>
      <c r="Z160" s="7" t="s">
        <v>61</v>
      </c>
      <c r="AA160" s="7" t="s">
        <v>62</v>
      </c>
      <c r="AB160" s="7" t="s">
        <v>63</v>
      </c>
      <c r="AC160" s="7" t="s">
        <v>64</v>
      </c>
      <c r="AD160" s="7" t="s">
        <v>65</v>
      </c>
      <c r="AE160" s="7" t="s">
        <v>66</v>
      </c>
      <c r="AF160" s="7" t="s">
        <v>67</v>
      </c>
      <c r="AG160" s="7" t="s">
        <v>68</v>
      </c>
      <c r="AH160" s="7" t="s">
        <v>69</v>
      </c>
      <c r="AI160" s="7" t="s">
        <v>70</v>
      </c>
      <c r="AJ160" s="7" t="s">
        <v>71</v>
      </c>
      <c r="AK160" s="7" t="s">
        <v>72</v>
      </c>
      <c r="AL160" s="7" t="s">
        <v>73</v>
      </c>
      <c r="AM160" s="7" t="s">
        <v>74</v>
      </c>
      <c r="AN160" s="52"/>
      <c r="AO160" s="52"/>
    </row>
    <row r="161" spans="2:41" s="44" customFormat="1" ht="16" x14ac:dyDescent="0.2">
      <c r="B161" s="45" t="s">
        <v>27</v>
      </c>
      <c r="C161" s="98">
        <v>0</v>
      </c>
      <c r="D161" s="99">
        <f>SUM(Tabela1923[#This Row])</f>
        <v>0</v>
      </c>
      <c r="E161" s="99">
        <f t="shared" ref="E161:E168" si="23">C161-D161</f>
        <v>0</v>
      </c>
      <c r="F161" s="48" t="str">
        <f t="shared" ref="F161:F168" si="24">IFERROR(D161/C161,"")</f>
        <v/>
      </c>
      <c r="G161" s="54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ht="32" x14ac:dyDescent="0.2">
      <c r="B162" s="45" t="s">
        <v>28</v>
      </c>
      <c r="C162" s="98">
        <v>0</v>
      </c>
      <c r="D162" s="99">
        <f>SUM(Tabela1923[#This Row])</f>
        <v>0</v>
      </c>
      <c r="E162" s="99">
        <f t="shared" si="23"/>
        <v>0</v>
      </c>
      <c r="F162" s="48" t="str">
        <f t="shared" si="24"/>
        <v/>
      </c>
      <c r="G162" s="54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52"/>
      <c r="AO162" s="52"/>
    </row>
    <row r="163" spans="2:41" s="44" customFormat="1" ht="16" x14ac:dyDescent="0.2">
      <c r="B163" s="45" t="s">
        <v>29</v>
      </c>
      <c r="C163" s="98">
        <v>0</v>
      </c>
      <c r="D163" s="99">
        <f>SUM(Tabela1923[#This Row])</f>
        <v>0</v>
      </c>
      <c r="E163" s="99">
        <f t="shared" si="23"/>
        <v>0</v>
      </c>
      <c r="F163" s="48" t="str">
        <f t="shared" si="24"/>
        <v/>
      </c>
      <c r="G163" s="54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52"/>
      <c r="AO163" s="52"/>
    </row>
    <row r="164" spans="2:41" s="44" customFormat="1" ht="16" x14ac:dyDescent="0.2">
      <c r="B164" s="45" t="s">
        <v>94</v>
      </c>
      <c r="C164" s="98">
        <v>0</v>
      </c>
      <c r="D164" s="99">
        <f>SUM(Tabela1923[#This Row])</f>
        <v>0</v>
      </c>
      <c r="E164" s="99">
        <f t="shared" si="23"/>
        <v>0</v>
      </c>
      <c r="F164" s="48" t="str">
        <f t="shared" si="24"/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x14ac:dyDescent="0.2">
      <c r="B165" s="45" t="s">
        <v>95</v>
      </c>
      <c r="C165" s="98">
        <v>0</v>
      </c>
      <c r="D165" s="99">
        <f>SUM(Tabela1923[#This Row])</f>
        <v>0</v>
      </c>
      <c r="E165" s="99">
        <f t="shared" si="23"/>
        <v>0</v>
      </c>
      <c r="F165" s="48" t="str">
        <f t="shared" si="24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x14ac:dyDescent="0.2">
      <c r="B166" s="45" t="s">
        <v>96</v>
      </c>
      <c r="C166" s="98">
        <v>0</v>
      </c>
      <c r="D166" s="99">
        <f>SUM(Tabela1923[#This Row])</f>
        <v>0</v>
      </c>
      <c r="E166" s="99">
        <f t="shared" si="23"/>
        <v>0</v>
      </c>
      <c r="F166" s="48" t="str">
        <f t="shared" si="24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x14ac:dyDescent="0.2">
      <c r="B167" s="45" t="s">
        <v>97</v>
      </c>
      <c r="C167" s="98">
        <v>0</v>
      </c>
      <c r="D167" s="99">
        <f>SUM(Tabela1923[#This Row])</f>
        <v>0</v>
      </c>
      <c r="E167" s="99">
        <f t="shared" si="23"/>
        <v>0</v>
      </c>
      <c r="F167" s="48" t="str">
        <f t="shared" si="24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x14ac:dyDescent="0.2">
      <c r="B168" s="45" t="s">
        <v>9</v>
      </c>
      <c r="C168" s="98">
        <v>0</v>
      </c>
      <c r="D168" s="99">
        <f>SUM(Tabela1923[#This Row])</f>
        <v>0</v>
      </c>
      <c r="E168" s="99">
        <f t="shared" si="23"/>
        <v>0</v>
      </c>
      <c r="F168" s="48" t="str">
        <f t="shared" si="24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x14ac:dyDescent="0.2"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2:41" ht="32" x14ac:dyDescent="0.2">
      <c r="C170" s="5" t="s">
        <v>131</v>
      </c>
      <c r="D170" s="6" t="s">
        <v>135</v>
      </c>
      <c r="E170" s="4" t="s">
        <v>129</v>
      </c>
      <c r="I170" s="5" t="s">
        <v>44</v>
      </c>
      <c r="J170" s="5" t="s">
        <v>45</v>
      </c>
      <c r="K170" s="5" t="s">
        <v>46</v>
      </c>
      <c r="L170" s="5" t="s">
        <v>47</v>
      </c>
      <c r="M170" s="5" t="s">
        <v>48</v>
      </c>
      <c r="N170" s="5" t="s">
        <v>49</v>
      </c>
      <c r="O170" s="5" t="s">
        <v>50</v>
      </c>
      <c r="P170" s="5" t="s">
        <v>51</v>
      </c>
      <c r="Q170" s="5" t="s">
        <v>52</v>
      </c>
      <c r="R170" s="5" t="s">
        <v>53</v>
      </c>
      <c r="S170" s="5" t="s">
        <v>54</v>
      </c>
      <c r="T170" s="5" t="s">
        <v>55</v>
      </c>
      <c r="U170" s="5" t="s">
        <v>56</v>
      </c>
      <c r="V170" s="5" t="s">
        <v>57</v>
      </c>
      <c r="W170" s="5" t="s">
        <v>58</v>
      </c>
      <c r="X170" s="5" t="s">
        <v>59</v>
      </c>
      <c r="Y170" s="5" t="s">
        <v>60</v>
      </c>
      <c r="Z170" s="5" t="s">
        <v>61</v>
      </c>
      <c r="AA170" s="5" t="s">
        <v>62</v>
      </c>
      <c r="AB170" s="5" t="s">
        <v>63</v>
      </c>
      <c r="AC170" s="5" t="s">
        <v>64</v>
      </c>
      <c r="AD170" s="5" t="s">
        <v>65</v>
      </c>
      <c r="AE170" s="5" t="s">
        <v>66</v>
      </c>
      <c r="AF170" s="5" t="s">
        <v>67</v>
      </c>
      <c r="AG170" s="5" t="s">
        <v>68</v>
      </c>
      <c r="AH170" s="5" t="s">
        <v>69</v>
      </c>
      <c r="AI170" s="5" t="s">
        <v>70</v>
      </c>
      <c r="AJ170" s="5" t="s">
        <v>71</v>
      </c>
      <c r="AK170" s="5" t="s">
        <v>72</v>
      </c>
      <c r="AL170" s="5" t="s">
        <v>73</v>
      </c>
      <c r="AM170" s="5" t="s">
        <v>74</v>
      </c>
    </row>
    <row r="171" spans="2:41" ht="22" customHeight="1" x14ac:dyDescent="0.2">
      <c r="B171" s="19" t="s">
        <v>31</v>
      </c>
      <c r="C171" s="95">
        <f>C66</f>
        <v>6869.9</v>
      </c>
      <c r="D171" s="95">
        <f>D66</f>
        <v>2055</v>
      </c>
      <c r="E171" s="95">
        <f>C171-D171</f>
        <v>4814.8999999999996</v>
      </c>
      <c r="G171" s="19" t="s">
        <v>126</v>
      </c>
      <c r="I171" s="101">
        <f>SUM(I68:I168)</f>
        <v>1835</v>
      </c>
      <c r="J171" s="101">
        <f>SUM(J68:J168)</f>
        <v>0</v>
      </c>
      <c r="K171" s="101">
        <f t="shared" ref="K171:AM171" si="25">SUM(K68:K168)</f>
        <v>0</v>
      </c>
      <c r="L171" s="101">
        <f t="shared" si="25"/>
        <v>0</v>
      </c>
      <c r="M171" s="101">
        <f t="shared" si="25"/>
        <v>0</v>
      </c>
      <c r="N171" s="101">
        <f t="shared" si="25"/>
        <v>60</v>
      </c>
      <c r="O171" s="101">
        <f t="shared" si="25"/>
        <v>0</v>
      </c>
      <c r="P171" s="101">
        <f t="shared" si="25"/>
        <v>0</v>
      </c>
      <c r="Q171" s="101">
        <f t="shared" si="25"/>
        <v>0</v>
      </c>
      <c r="R171" s="101">
        <f t="shared" si="25"/>
        <v>0</v>
      </c>
      <c r="S171" s="101">
        <f t="shared" si="25"/>
        <v>120</v>
      </c>
      <c r="T171" s="101">
        <f t="shared" si="25"/>
        <v>0</v>
      </c>
      <c r="U171" s="101">
        <f t="shared" si="25"/>
        <v>0</v>
      </c>
      <c r="V171" s="101">
        <f t="shared" si="25"/>
        <v>40</v>
      </c>
      <c r="W171" s="101">
        <f t="shared" si="25"/>
        <v>0</v>
      </c>
      <c r="X171" s="101">
        <f t="shared" si="25"/>
        <v>0</v>
      </c>
      <c r="Y171" s="101">
        <f t="shared" si="25"/>
        <v>0</v>
      </c>
      <c r="Z171" s="101">
        <f t="shared" si="25"/>
        <v>0</v>
      </c>
      <c r="AA171" s="101">
        <f t="shared" si="25"/>
        <v>0</v>
      </c>
      <c r="AB171" s="101">
        <f t="shared" si="25"/>
        <v>0</v>
      </c>
      <c r="AC171" s="101">
        <f t="shared" si="25"/>
        <v>0</v>
      </c>
      <c r="AD171" s="101">
        <f t="shared" si="25"/>
        <v>0</v>
      </c>
      <c r="AE171" s="101">
        <f t="shared" si="25"/>
        <v>0</v>
      </c>
      <c r="AF171" s="101">
        <f t="shared" si="25"/>
        <v>0</v>
      </c>
      <c r="AG171" s="101">
        <f t="shared" si="25"/>
        <v>0</v>
      </c>
      <c r="AH171" s="101">
        <f t="shared" si="25"/>
        <v>0</v>
      </c>
      <c r="AI171" s="101">
        <f t="shared" si="25"/>
        <v>0</v>
      </c>
      <c r="AJ171" s="101">
        <f t="shared" si="25"/>
        <v>0</v>
      </c>
      <c r="AK171" s="101">
        <f t="shared" si="25"/>
        <v>0</v>
      </c>
      <c r="AL171" s="101">
        <f t="shared" si="25"/>
        <v>0</v>
      </c>
      <c r="AM171" s="101">
        <f t="shared" si="25"/>
        <v>0</v>
      </c>
    </row>
    <row r="172" spans="2:41" x14ac:dyDescent="0.2"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</sheetData>
  <mergeCells count="28">
    <mergeCell ref="B16:C16"/>
    <mergeCell ref="B2:C2"/>
    <mergeCell ref="D2:E2"/>
    <mergeCell ref="B9:C9"/>
    <mergeCell ref="B10:C10"/>
    <mergeCell ref="B12:C12"/>
    <mergeCell ref="B4:E4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44348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"Czerwiec "&amp;'CAŁY ROK'!D2:E2</f>
        <v>Czerwiec 2021</v>
      </c>
      <c r="E2" s="81"/>
      <c r="G2" s="71" t="s">
        <v>207</v>
      </c>
      <c r="I2" s="36" t="str">
        <f>TEXT(G1, "dddd")</f>
        <v>wtorek</v>
      </c>
      <c r="J2" s="36" t="str">
        <f>TEXT($G$1+I1, "dddd")</f>
        <v>środa</v>
      </c>
      <c r="K2" s="36" t="str">
        <f>TEXT($G$1+J1, "dddd")</f>
        <v>czwartek</v>
      </c>
      <c r="L2" s="36" t="str">
        <f>TEXT($G$1+K1, "dddd")</f>
        <v>piątek</v>
      </c>
      <c r="M2" s="36" t="str">
        <f t="shared" ref="M2:AM2" si="0">TEXT($G$1+L1, "dddd")</f>
        <v>sobota</v>
      </c>
      <c r="N2" s="36" t="str">
        <f t="shared" si="0"/>
        <v>niedziela</v>
      </c>
      <c r="O2" s="36" t="str">
        <f t="shared" si="0"/>
        <v>poniedziałek</v>
      </c>
      <c r="P2" s="36" t="str">
        <f t="shared" si="0"/>
        <v>wtorek</v>
      </c>
      <c r="Q2" s="36" t="str">
        <f t="shared" si="0"/>
        <v>środa</v>
      </c>
      <c r="R2" s="36" t="str">
        <f t="shared" si="0"/>
        <v>czwartek</v>
      </c>
      <c r="S2" s="36" t="str">
        <f t="shared" si="0"/>
        <v>piątek</v>
      </c>
      <c r="T2" s="36" t="str">
        <f t="shared" si="0"/>
        <v>sobota</v>
      </c>
      <c r="U2" s="36" t="str">
        <f t="shared" si="0"/>
        <v>niedziela</v>
      </c>
      <c r="V2" s="36" t="str">
        <f t="shared" si="0"/>
        <v>poniedziałek</v>
      </c>
      <c r="W2" s="36" t="str">
        <f t="shared" si="0"/>
        <v>wtorek</v>
      </c>
      <c r="X2" s="36" t="str">
        <f t="shared" si="0"/>
        <v>środa</v>
      </c>
      <c r="Y2" s="36" t="str">
        <f t="shared" si="0"/>
        <v>czwartek</v>
      </c>
      <c r="Z2" s="36" t="str">
        <f t="shared" si="0"/>
        <v>piątek</v>
      </c>
      <c r="AA2" s="36" t="str">
        <f t="shared" si="0"/>
        <v>sobota</v>
      </c>
      <c r="AB2" s="36" t="str">
        <f t="shared" si="0"/>
        <v>niedziela</v>
      </c>
      <c r="AC2" s="36" t="str">
        <f t="shared" si="0"/>
        <v>poniedziałek</v>
      </c>
      <c r="AD2" s="36" t="str">
        <f t="shared" si="0"/>
        <v>wtorek</v>
      </c>
      <c r="AE2" s="36" t="str">
        <f t="shared" si="0"/>
        <v>środa</v>
      </c>
      <c r="AF2" s="36" t="str">
        <f t="shared" si="0"/>
        <v>czwartek</v>
      </c>
      <c r="AG2" s="36" t="str">
        <f t="shared" si="0"/>
        <v>piątek</v>
      </c>
      <c r="AH2" s="36" t="str">
        <f t="shared" si="0"/>
        <v>sobota</v>
      </c>
      <c r="AI2" s="36" t="str">
        <f t="shared" si="0"/>
        <v>niedziela</v>
      </c>
      <c r="AJ2" s="36" t="str">
        <f t="shared" si="0"/>
        <v>poniedziałek</v>
      </c>
      <c r="AK2" s="36" t="str">
        <f t="shared" si="0"/>
        <v>wtorek</v>
      </c>
      <c r="AL2" s="36" t="str">
        <f t="shared" si="0"/>
        <v>środa</v>
      </c>
      <c r="AM2" s="36" t="str">
        <f t="shared" si="0"/>
        <v>czwartek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30</v>
      </c>
      <c r="C29" s="76"/>
      <c r="D29" s="77"/>
      <c r="E29" s="18">
        <f ca="1">IF(MONTH(G1)&lt;MONTH(TODAY()),1,DAY(TODAY())/DAY(EOMONTH(G1,0)))</f>
        <v>3.3333333333333333E-2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SUM(Przychody6[[#All],[Kolumna2]])</f>
        <v>0</v>
      </c>
      <c r="D57" s="97">
        <f>SUM(Przychody6[[#All],[Kolumna3]])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SUM(Tabela33064224[#This Row])</f>
        <v>0</v>
      </c>
      <c r="E58" s="99">
        <f>Przychody6[[#This Row],[Kolumna3]]-Przychody6[[#This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SUM(Tabela33064224[#This Row])</f>
        <v>0</v>
      </c>
      <c r="E59" s="99">
        <f>Przychody6[[#This Row],[Kolumna3]]-Przychody6[[#This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SUM(Tabela33064224[#This Row])</f>
        <v>0</v>
      </c>
      <c r="E60" s="99">
        <f>Przychody6[[#This Row],[Kolumna3]]-Przychody6[[#This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SUM(Tabela33064224[#This Row])</f>
        <v>0</v>
      </c>
      <c r="E61" s="99">
        <f>Przychody6[[#This Row],[Kolumna3]]-Przychody6[[#This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SUM(Tabela33064224[#This Row])</f>
        <v>0</v>
      </c>
      <c r="E62" s="99">
        <f>Przychody6[[#This Row],[Kolumna3]]-Przychody6[[#This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SUM(Tabela33064224[#This Row])</f>
        <v>0</v>
      </c>
      <c r="E63" s="99">
        <f>Przychody6[[#This Row],[Kolumna3]]-Przychody6[[#This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SUM(Tabela33064224[#This Row])</f>
        <v>0</v>
      </c>
      <c r="E64" s="99">
        <f>Przychody6[[#This Row],[Kolumna3]]-Przychody6[[#This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SUM(Tabela33064224[#This Row])</f>
        <v>0</v>
      </c>
      <c r="E65" s="99">
        <f>Przychody6[[#This Row],[Kolumna3]]-Przychody6[[#This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SUM(Tabela33064224[#This Row])</f>
        <v>0</v>
      </c>
      <c r="E66" s="99">
        <f>Przychody6[[#This Row],[Kolumna3]]-Przychody6[[#This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SUM(Tabela33064224[#This Row])</f>
        <v>0</v>
      </c>
      <c r="E67" s="99">
        <f>Przychody6[[#This Row],[Kolumna3]]-Przychody6[[#This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SUM(Tabela33064224[#This Row])</f>
        <v>0</v>
      </c>
      <c r="E68" s="99">
        <f>Przychody6[[#This Row],[Kolumna3]]-Przychody6[[#This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SUM(Tabela33064224[#This Row])</f>
        <v>0</v>
      </c>
      <c r="E69" s="99">
        <f>Przychody6[[#This Row],[Kolumna3]]-Przychody6[[#This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SUM(Tabela33064224[#This Row])</f>
        <v>0</v>
      </c>
      <c r="E70" s="99">
        <f>Przychody6[[#This Row],[Kolumna3]]-Przychody6[[#This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SUM(Tabela33064224[#This Row])</f>
        <v>0</v>
      </c>
      <c r="E71" s="99">
        <f>Przychody6[[#This Row],[Kolumna3]]-Przychody6[[#This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SUM(Tabela33064224[#This Row])</f>
        <v>0</v>
      </c>
      <c r="E72" s="99">
        <f>Przychody6[[#This Row],[Kolumna3]]-Przychody6[[#This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SUM(Jedzenie2193[[#All],[0]])</f>
        <v>0</v>
      </c>
      <c r="D79" s="97">
        <f>SUM(Jedzenie2193[[#All],[02]])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SUM(Tabela330196[#This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SUM(Tabela330196[#This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SUM(Tabela330196[#This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SUM(Tabela330196[#This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SUM(Tabela330196[#This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SUM(Tabela330196[#This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SUM(Tabela330196[#This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SUM(Tabela330196[#This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SUM(Tabela330196[#This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SUM(Tabela330196[#This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SUM(Tabela431197[[#All],[Kolumna2]])</f>
        <v>0</v>
      </c>
      <c r="D91" s="97">
        <f>SUM(Tabela431197[[#All],[Kolumna3]])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SUM(Tabela1841207[#This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SUM(Tabela1841207[#This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SUM(Tabela1841207[#This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SUM(Tabela1841207[#This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SUM(Tabela1841207[#This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SUM(Tabela1841207[#This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SUM(Tabela1841207[#This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SUM(Tabela1841207[#This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SUM(Tabela1841207[#This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SUM(Tabela1841207[#This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SUM(Transport3194[[#All],[Kolumna2]])</f>
        <v>0</v>
      </c>
      <c r="D103" s="97">
        <f>SUM(Transport3194[[#All],[Kolumna3]])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SUM(Tabela1942208[#This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SUM(Tabela1942208[#This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SUM(Tabela1942208[#This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SUM(Tabela1942208[#This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SUM(Tabela1942208[#This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SUM(Tabela1942208[#This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SUM(Tabela1942208[#This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SUM(Tabela1942208[#This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SUM(Tabela1942208[#This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SUM(Tabela1942208[#This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SUM(Tabela832198[[#All],[Kolumna2]])</f>
        <v>0</v>
      </c>
      <c r="D115" s="97">
        <f>SUM(Tabela832198[[#All],[Kolumna3]])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SUM(Tabela192143209[#This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SUM(Tabela192143209[#This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SUM(Tabela192143209[#This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SUM(Tabela192143209[#This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SUM(Tabela192143209[#This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SUM(Tabela192143209[#This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SUM(Tabela192143209[#This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SUM(Tabela192143209[#This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SUM(Tabela192143209[#This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SUM(Tabela192143209[#This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SUM(Tabela933199[[#All],[Kolumna2]])</f>
        <v>0</v>
      </c>
      <c r="D127" s="97">
        <f>SUM(Tabela933199[[#All],[Kolumna3]])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SUM(Tabela19212547213[#This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SUM(Tabela19212547213[#This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SUM(Tabela19212547213[#This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SUM(Tabela19212547213[#This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SUM(Tabela19212547213[#This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SUM(Tabela19212547213[#This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SUM(Tabela19212547213[#This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SUM(Tabela19212547213[#This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SUM(Tabela19212547213[#This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SUM(Tabela19212547213[#This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SUM(Tabela1034200[[#All],[Kolumna2]])</f>
        <v>0</v>
      </c>
      <c r="D139" s="97">
        <f>SUM(Tabela1034200[[#All],[Kolumna3]])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SUM(Tabela19212446212[#This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SUM(Tabela19212446212[#This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SUM(Tabela19212446212[#This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SUM(Tabela19212446212[#This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SUM(Tabela19212446212[#This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SUM(Tabela19212446212[#This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SUM(Tabela19212446212[#This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SUM(Tabela19212446212[#This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SUM(Tabela19212446212[#This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SUM(Tabela19212446212[#This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SUM(Tabela1135201[[#All],[Kolumna2]])</f>
        <v>0</v>
      </c>
      <c r="D151" s="97">
        <f>SUM(Tabela1135201[[#All],[Kolumna3]])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SUM(Tabela192244210[#This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SUM(Tabela192244210[#This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SUM(Tabela192244210[#This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SUM(Tabela192244210[#This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SUM(Tabela192244210[#This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SUM(Tabela192244210[#This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SUM(Tabela192244210[#This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SUM(Tabela192244210[#This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SUM(Tabela192244210[#This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SUM(Tabela192244210[#This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SUM(Tabela1236202[[#All],[Kolumna2]])</f>
        <v>0</v>
      </c>
      <c r="D163" s="97">
        <f>SUM(Tabela1236202[[#All],[Kolumna3]])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SUM(Tabela2548214[#This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SUM(Tabela2548214[#This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SUM(Tabela2548214[#This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SUM(Tabela2548214[#This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SUM(Tabela2548214[#This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SUM(Tabela2548214[#This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SUM(Tabela2548214[#This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SUM(Tabela2548214[#This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SUM(Tabela2548214[#This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SUM(Tabela2548214[#This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SUM(Tabela1337203[[#All],[Kolumna2]])</f>
        <v>0</v>
      </c>
      <c r="D175" s="97">
        <f>SUM(Tabela1337203[[#All],[Kolumna3]])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SUM(Tabela2649215[#This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SUM(Tabela2649215[#This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SUM(Tabela2649215[#This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SUM(Tabela2649215[#This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SUM(Tabela2649215[#This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SUM(Tabela2649215[#This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SUM(Tabela2649215[#This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SUM(Tabela2649215[#This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SUM(Tabela2649215[#This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SUM(Tabela2649215[#This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SUM(Tabela1438204[[#All],[Kolumna2]])</f>
        <v>0</v>
      </c>
      <c r="D187" s="97">
        <f>SUM(Tabela1438204[[#All],[Kolumna3]])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SUM(Tabela2750216[#This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SUM(Tabela2750216[#This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SUM(Tabela2750216[#This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SUM(Tabela2750216[#This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SUM(Tabela2750216[#This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SUM(Tabela2750216[#This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SUM(Tabela2750216[#This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SUM(Tabela2750216[#This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SUM(Tabela2750216[#This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SUM(Tabela2750216[#This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SUM(Tabela1539205[[#All],[Kolumna2]])</f>
        <v>0</v>
      </c>
      <c r="D199" s="97">
        <f>SUM(Tabela1539205[[#All],[Kolumna3]])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SUM(Tabela2851217[#This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SUM(Tabela2851217[#This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SUM(Tabela2851217[#This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SUM(Tabela2851217[#This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SUM(Tabela2851217[#This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SUM(Tabela2851217[#This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SUM(Tabela2851217[#This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SUM(Tabela2851217[#This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SUM(Tabela2851217[#This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SUM(Tabela2851217[#This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SUM(Tabela1640206[[#All],[Kolumna2]])</f>
        <v>0</v>
      </c>
      <c r="D211" s="97">
        <f>SUM(Tabela1640206[[#All],[Kolumna3]])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SUM(Tabela192345211[#This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SUM(Tabela192345211[#This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SUM(Tabela192345211[#This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SUM(Tabela192345211[#This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SUM(Tabela192345211[#This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SUM(Tabela192345211[#This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SUM(Tabela192345211[#This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SUM(Tabela192345211[#This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SUM(Tabela192345211[#This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SUM(Tabela192345211[#This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SUM(Tabela164058218[[#All],[Kolumna2]])</f>
        <v>0</v>
      </c>
      <c r="D223" s="97">
        <f>SUM(Tabela164058218[[#All],[Kolumna3]])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SUM(Tabela19234559219[#This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SUM(Tabela19234559219[#This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SUM(Tabela19234559219[#This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SUM(Tabela19234559219[#This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SUM(Tabela19234559219[#This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SUM(Tabela19234559219[#This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SUM(Tabela19234559219[#This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SUM(Tabela19234559219[#This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SUM(Tabela19234559219[#This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SUM(Tabela19234559219[#This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SUM(Tabela16405860220[[#All],[Kolumna2]])</f>
        <v>0</v>
      </c>
      <c r="D235" s="97">
        <f>SUM(Tabela16405860220[[#All],[Kolumna3]])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SUM(Tabela1923455962222[#This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SUM(Tabela1923455962222[#This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SUM(Tabela1923455962222[#This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SUM(Tabela1923455962222[#This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SUM(Tabela1923455962222[#This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SUM(Tabela1923455962222[#This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SUM(Tabela1923455962222[#This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SUM(Tabela1923455962222[#This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SUM(Tabela1923455962222[#This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SUM(Tabela1923455962222[#This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SUM(Tabela1640586061221[[#All],[Kolumna2]])</f>
        <v>0</v>
      </c>
      <c r="D247" s="97">
        <f>SUM(Tabela1640586061221[[#All],[Kolumna3]])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SUM(Tabela1923455963223[#This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SUM(Tabela1923455963223[#This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SUM(Tabela1923455963223[#This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SUM(Tabela1923455963223[#This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SUM(Tabela1923455963223[#This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SUM(Tabela1923455963223[#This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SUM(Tabela1923455963223[#This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SUM(Tabela1923455963223[#This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SUM(Tabela1923455963223[#This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SUM(Tabela1923455963223[#This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{B64CBDA9-84AE-3042-95B8-9FDC56CAD72A}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{CCA48CD2-9666-B649-924E-0E7B9EE8904E}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{9244AA8C-D906-C340-9665-ADCA290F5523}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{DFAA5EEA-814E-144F-A0AB-666C07C4950F}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{62A0CA70-9E74-C345-B108-B533BDCDDBEC}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{B57AF4A2-2EAA-CC45-9A40-3E7466E0DBD0}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{6B6FFA26-5001-814C-9774-3851BB9E5608}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{81BACCF0-93E3-244D-8A7C-113F7D8062AA}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{21AF21A5-747E-2D49-9991-24CD782D5972}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{91A626C2-C064-5544-A499-3BD0E1F808B2}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{77636499-CCE1-CE4C-A496-DD1B774C4C4F}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{706672BE-DAD6-C846-AB81-2DC1EDF606F6}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{7F51A328-7AAB-A04B-8649-BBF96147CCAD}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{AC278F58-F288-CE49-8AED-6A15B8F48031}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{21EDFE51-8F5D-7A43-8769-8ED71C808E27}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{D22FB0DC-E6FE-A749-A6B0-E4C2D6CDFB4D}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{EC2E0C45-B6F2-204B-B416-BB9A8072543C}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{42532A2E-D38E-A841-AC4B-39B38784D39D}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{3400E887-F1A7-6D42-8EE6-6A4A56CB1FB2}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{4B863B90-612C-2B4F-9E7E-42400BDC0457}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{C130843B-3E94-A24A-928D-6181AEEAA528}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{E6DC1A80-48C5-7D4D-B62C-720DC9A80261}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{FC457018-F0B6-204F-9B59-3240F8EF12B9}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{060C79BA-E50D-1B42-B355-138AC3F04DE6}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{EA4D6EBC-DE03-CE4D-9154-8314F59D58F0}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{13CB38F6-1933-4044-8C22-341024479331}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{F8D0B5B2-EAEE-234B-926D-193564CE1A13}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{FD9A3FFD-1BE0-9F46-B069-F7EA984C13A1}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{EF3E5A61-8E7C-AD48-B20A-7DD45731766D}</x14:id>
        </ext>
      </extLst>
    </cfRule>
  </conditionalFormatting>
  <conditionalFormatting sqref="I58:AM72">
    <cfRule type="expression" dxfId="4486" priority="17">
      <formula>I$56="DZIŚ"</formula>
    </cfRule>
  </conditionalFormatting>
  <conditionalFormatting sqref="I80:AM89">
    <cfRule type="expression" dxfId="4485" priority="16">
      <formula>I$56="DZIŚ"</formula>
    </cfRule>
  </conditionalFormatting>
  <conditionalFormatting sqref="I2:AM2 I3">
    <cfRule type="expression" dxfId="4484" priority="15">
      <formula>I$56="DZIŚ"</formula>
    </cfRule>
  </conditionalFormatting>
  <conditionalFormatting sqref="I92:AM101">
    <cfRule type="expression" dxfId="4483" priority="14">
      <formula>I$56="DZIŚ"</formula>
    </cfRule>
  </conditionalFormatting>
  <conditionalFormatting sqref="I104:AM113">
    <cfRule type="expression" dxfId="4482" priority="13">
      <formula>I$56="DZIŚ"</formula>
    </cfRule>
  </conditionalFormatting>
  <conditionalFormatting sqref="I116:AM125">
    <cfRule type="expression" dxfId="4481" priority="12">
      <formula>I$56="DZIŚ"</formula>
    </cfRule>
  </conditionalFormatting>
  <conditionalFormatting sqref="I128:AM137">
    <cfRule type="expression" dxfId="4480" priority="11">
      <formula>I$56="DZIŚ"</formula>
    </cfRule>
  </conditionalFormatting>
  <conditionalFormatting sqref="I140:AM149">
    <cfRule type="expression" dxfId="4479" priority="10">
      <formula>I$56="DZIŚ"</formula>
    </cfRule>
  </conditionalFormatting>
  <conditionalFormatting sqref="I152:AM161">
    <cfRule type="expression" dxfId="4478" priority="9">
      <formula>I$56="DZIŚ"</formula>
    </cfRule>
  </conditionalFormatting>
  <conditionalFormatting sqref="I164:AM173">
    <cfRule type="expression" dxfId="4477" priority="8">
      <formula>I$56="DZIŚ"</formula>
    </cfRule>
  </conditionalFormatting>
  <conditionalFormatting sqref="I176:AM185">
    <cfRule type="expression" dxfId="4476" priority="7">
      <formula>I$56="DZIŚ"</formula>
    </cfRule>
  </conditionalFormatting>
  <conditionalFormatting sqref="I188:AM197">
    <cfRule type="expression" dxfId="4475" priority="6">
      <formula>I$56="DZIŚ"</formula>
    </cfRule>
  </conditionalFormatting>
  <conditionalFormatting sqref="I200:AM209">
    <cfRule type="expression" dxfId="4474" priority="5">
      <formula>I$56="DZIŚ"</formula>
    </cfRule>
  </conditionalFormatting>
  <conditionalFormatting sqref="I212:AM221">
    <cfRule type="expression" dxfId="4473" priority="4">
      <formula>I$56="DZIŚ"</formula>
    </cfRule>
  </conditionalFormatting>
  <conditionalFormatting sqref="I224:AM233">
    <cfRule type="expression" dxfId="4472" priority="3">
      <formula>I$56="DZIŚ"</formula>
    </cfRule>
  </conditionalFormatting>
  <conditionalFormatting sqref="I236:AM245">
    <cfRule type="expression" dxfId="4471" priority="2">
      <formula>I$56="DZIŚ"</formula>
    </cfRule>
  </conditionalFormatting>
  <conditionalFormatting sqref="I248:AM257">
    <cfRule type="expression" dxfId="4470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4CBDA9-84AE-3042-95B8-9FDC56CAD72A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CCA48CD2-9666-B649-924E-0E7B9EE8904E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244AA8C-D906-C340-9665-ADCA290F552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FAA5EEA-814E-144F-A0AB-666C07C4950F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62A0CA70-9E74-C345-B108-B533BDCDDBE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57AF4A2-2EAA-CC45-9A40-3E7466E0DBD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6B6FFA26-5001-814C-9774-3851BB9E560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81BACCF0-93E3-244D-8A7C-113F7D8062AA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1AF21A5-747E-2D49-9991-24CD782D597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91A626C2-C064-5544-A499-3BD0E1F808B2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7636499-CCE1-CE4C-A496-DD1B774C4C4F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06672BE-DAD6-C846-AB81-2DC1EDF606F6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F51A328-7AAB-A04B-8649-BBF96147CCAD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C278F58-F288-CE49-8AED-6A15B8F48031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21EDFE51-8F5D-7A43-8769-8ED71C808E27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D22FB0DC-E6FE-A749-A6B0-E4C2D6CDFB4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EC2E0C45-B6F2-204B-B416-BB9A8072543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2532A2E-D38E-A841-AC4B-39B38784D39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400E887-F1A7-6D42-8EE6-6A4A56CB1FB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B863B90-612C-2B4F-9E7E-42400BDC0457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130843B-3E94-A24A-928D-6181AEEAA52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6DC1A80-48C5-7D4D-B62C-720DC9A80261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FC457018-F0B6-204F-9B59-3240F8EF12B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60C79BA-E50D-1B42-B355-138AC3F04DE6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EA4D6EBC-DE03-CE4D-9154-8314F59D58F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3CB38F6-1933-4044-8C22-34102447933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8D0B5B2-EAEE-234B-926D-193564CE1A13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FD9A3FFD-1BE0-9F46-B069-F7EA984C13A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EF3E5A61-8E7C-AD48-B20A-7DD45731766D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44378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"Lipiec "&amp;'CAŁY ROK'!D2:E2</f>
        <v>Lipiec 2021</v>
      </c>
      <c r="E2" s="81"/>
      <c r="G2" s="71" t="s">
        <v>207</v>
      </c>
      <c r="I2" s="36" t="str">
        <f>TEXT(G1, "dddd")</f>
        <v>czwartek</v>
      </c>
      <c r="J2" s="36" t="str">
        <f>TEXT($G$1+I1, "dddd")</f>
        <v>piątek</v>
      </c>
      <c r="K2" s="36" t="str">
        <f>TEXT($G$1+J1, "dddd")</f>
        <v>sobota</v>
      </c>
      <c r="L2" s="36" t="str">
        <f>TEXT($G$1+K1, "dddd")</f>
        <v>niedziela</v>
      </c>
      <c r="M2" s="36" t="str">
        <f t="shared" ref="M2:AM2" si="0">TEXT($G$1+L1, "dddd")</f>
        <v>poniedziałek</v>
      </c>
      <c r="N2" s="36" t="str">
        <f t="shared" si="0"/>
        <v>wtorek</v>
      </c>
      <c r="O2" s="36" t="str">
        <f t="shared" si="0"/>
        <v>środa</v>
      </c>
      <c r="P2" s="36" t="str">
        <f t="shared" si="0"/>
        <v>czwartek</v>
      </c>
      <c r="Q2" s="36" t="str">
        <f t="shared" si="0"/>
        <v>piątek</v>
      </c>
      <c r="R2" s="36" t="str">
        <f t="shared" si="0"/>
        <v>sobota</v>
      </c>
      <c r="S2" s="36" t="str">
        <f t="shared" si="0"/>
        <v>niedziela</v>
      </c>
      <c r="T2" s="36" t="str">
        <f t="shared" si="0"/>
        <v>poniedziałek</v>
      </c>
      <c r="U2" s="36" t="str">
        <f t="shared" si="0"/>
        <v>wtorek</v>
      </c>
      <c r="V2" s="36" t="str">
        <f t="shared" si="0"/>
        <v>środa</v>
      </c>
      <c r="W2" s="36" t="str">
        <f t="shared" si="0"/>
        <v>czwartek</v>
      </c>
      <c r="X2" s="36" t="str">
        <f t="shared" si="0"/>
        <v>piątek</v>
      </c>
      <c r="Y2" s="36" t="str">
        <f t="shared" si="0"/>
        <v>sobota</v>
      </c>
      <c r="Z2" s="36" t="str">
        <f t="shared" si="0"/>
        <v>niedziela</v>
      </c>
      <c r="AA2" s="36" t="str">
        <f t="shared" si="0"/>
        <v>poniedziałek</v>
      </c>
      <c r="AB2" s="36" t="str">
        <f t="shared" si="0"/>
        <v>wtorek</v>
      </c>
      <c r="AC2" s="36" t="str">
        <f t="shared" si="0"/>
        <v>środa</v>
      </c>
      <c r="AD2" s="36" t="str">
        <f t="shared" si="0"/>
        <v>czwartek</v>
      </c>
      <c r="AE2" s="36" t="str">
        <f t="shared" si="0"/>
        <v>piątek</v>
      </c>
      <c r="AF2" s="36" t="str">
        <f t="shared" si="0"/>
        <v>sobota</v>
      </c>
      <c r="AG2" s="36" t="str">
        <f t="shared" si="0"/>
        <v>niedziela</v>
      </c>
      <c r="AH2" s="36" t="str">
        <f t="shared" si="0"/>
        <v>poniedziałek</v>
      </c>
      <c r="AI2" s="36" t="str">
        <f t="shared" si="0"/>
        <v>wtorek</v>
      </c>
      <c r="AJ2" s="36" t="str">
        <f t="shared" si="0"/>
        <v>środa</v>
      </c>
      <c r="AK2" s="36" t="str">
        <f t="shared" si="0"/>
        <v>czwartek</v>
      </c>
      <c r="AL2" s="36" t="str">
        <f t="shared" si="0"/>
        <v>piątek</v>
      </c>
      <c r="AM2" s="36" t="str">
        <f t="shared" si="0"/>
        <v>sobota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SUM(Przychody7[[#All],[Kolumna2]])</f>
        <v>0</v>
      </c>
      <c r="D57" s="97">
        <f>SUM(Przychody7[[#All],[Kolumna3]])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SUM(Tabela33064256[#This Row])</f>
        <v>0</v>
      </c>
      <c r="E58" s="99">
        <f>Przychody7[[#This Row],[Kolumna3]]-Przychody7[[#This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SUM(Tabela33064256[#This Row])</f>
        <v>0</v>
      </c>
      <c r="E59" s="99">
        <f>Przychody7[[#This Row],[Kolumna3]]-Przychody7[[#This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SUM(Tabela33064256[#This Row])</f>
        <v>0</v>
      </c>
      <c r="E60" s="99">
        <f>Przychody7[[#This Row],[Kolumna3]]-Przychody7[[#This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SUM(Tabela33064256[#This Row])</f>
        <v>0</v>
      </c>
      <c r="E61" s="99">
        <f>Przychody7[[#This Row],[Kolumna3]]-Przychody7[[#This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SUM(Tabela33064256[#This Row])</f>
        <v>0</v>
      </c>
      <c r="E62" s="99">
        <f>Przychody7[[#This Row],[Kolumna3]]-Przychody7[[#This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SUM(Tabela33064256[#This Row])</f>
        <v>0</v>
      </c>
      <c r="E63" s="99">
        <f>Przychody7[[#This Row],[Kolumna3]]-Przychody7[[#This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SUM(Tabela33064256[#This Row])</f>
        <v>0</v>
      </c>
      <c r="E64" s="99">
        <f>Przychody7[[#This Row],[Kolumna3]]-Przychody7[[#This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SUM(Tabela33064256[#This Row])</f>
        <v>0</v>
      </c>
      <c r="E65" s="99">
        <f>Przychody7[[#This Row],[Kolumna3]]-Przychody7[[#This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SUM(Tabela33064256[#This Row])</f>
        <v>0</v>
      </c>
      <c r="E66" s="99">
        <f>Przychody7[[#This Row],[Kolumna3]]-Przychody7[[#This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SUM(Tabela33064256[#This Row])</f>
        <v>0</v>
      </c>
      <c r="E67" s="99">
        <f>Przychody7[[#This Row],[Kolumna3]]-Przychody7[[#This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SUM(Tabela33064256[#This Row])</f>
        <v>0</v>
      </c>
      <c r="E68" s="99">
        <f>Przychody7[[#This Row],[Kolumna3]]-Przychody7[[#This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SUM(Tabela33064256[#This Row])</f>
        <v>0</v>
      </c>
      <c r="E69" s="99">
        <f>Przychody7[[#This Row],[Kolumna3]]-Przychody7[[#This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SUM(Tabela33064256[#This Row])</f>
        <v>0</v>
      </c>
      <c r="E70" s="99">
        <f>Przychody7[[#This Row],[Kolumna3]]-Przychody7[[#This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SUM(Tabela33064256[#This Row])</f>
        <v>0</v>
      </c>
      <c r="E71" s="99">
        <f>Przychody7[[#This Row],[Kolumna3]]-Przychody7[[#This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SUM(Tabela33064256[#This Row])</f>
        <v>0</v>
      </c>
      <c r="E72" s="99">
        <f>Przychody7[[#This Row],[Kolumna3]]-Przychody7[[#This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SUM(Jedzenie2225[[#All],[0]])</f>
        <v>0</v>
      </c>
      <c r="D79" s="97">
        <f>SUM(Jedzenie2225[[#All],[02]])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SUM(Tabela330228[#This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SUM(Tabela330228[#This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SUM(Tabela330228[#This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SUM(Tabela330228[#This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SUM(Tabela330228[#This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SUM(Tabela330228[#This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SUM(Tabela330228[#This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SUM(Tabela330228[#This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SUM(Tabela330228[#This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SUM(Tabela330228[#This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SUM(Tabela431229[[#All],[Kolumna2]])</f>
        <v>0</v>
      </c>
      <c r="D91" s="97">
        <f>SUM(Tabela431229[[#All],[Kolumna3]])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SUM(Tabela1841239[#This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SUM(Tabela1841239[#This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SUM(Tabela1841239[#This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SUM(Tabela1841239[#This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SUM(Tabela1841239[#This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SUM(Tabela1841239[#This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SUM(Tabela1841239[#This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SUM(Tabela1841239[#This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SUM(Tabela1841239[#This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SUM(Tabela1841239[#This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SUM(Transport3226[[#All],[Kolumna2]])</f>
        <v>0</v>
      </c>
      <c r="D103" s="97">
        <f>SUM(Transport3226[[#All],[Kolumna3]])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SUM(Tabela1942240[#This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SUM(Tabela1942240[#This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SUM(Tabela1942240[#This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SUM(Tabela1942240[#This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SUM(Tabela1942240[#This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SUM(Tabela1942240[#This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SUM(Tabela1942240[#This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SUM(Tabela1942240[#This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SUM(Tabela1942240[#This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SUM(Tabela1942240[#This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SUM(Tabela832230[[#All],[Kolumna2]])</f>
        <v>0</v>
      </c>
      <c r="D115" s="97">
        <f>SUM(Tabela832230[[#All],[Kolumna3]])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SUM(Tabela192143241[#This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SUM(Tabela192143241[#This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SUM(Tabela192143241[#This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SUM(Tabela192143241[#This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SUM(Tabela192143241[#This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SUM(Tabela192143241[#This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SUM(Tabela192143241[#This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SUM(Tabela192143241[#This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SUM(Tabela192143241[#This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SUM(Tabela192143241[#This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SUM(Tabela933231[[#All],[Kolumna2]])</f>
        <v>0</v>
      </c>
      <c r="D127" s="97">
        <f>SUM(Tabela933231[[#All],[Kolumna3]])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SUM(Tabela19212547245[#This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SUM(Tabela19212547245[#This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SUM(Tabela19212547245[#This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SUM(Tabela19212547245[#This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SUM(Tabela19212547245[#This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SUM(Tabela19212547245[#This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SUM(Tabela19212547245[#This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SUM(Tabela19212547245[#This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SUM(Tabela19212547245[#This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SUM(Tabela19212547245[#This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SUM(Tabela1034232[[#All],[Kolumna2]])</f>
        <v>0</v>
      </c>
      <c r="D139" s="97">
        <f>SUM(Tabela1034232[[#All],[Kolumna3]])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SUM(Tabela19212446244[#This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SUM(Tabela19212446244[#This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SUM(Tabela19212446244[#This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SUM(Tabela19212446244[#This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SUM(Tabela19212446244[#This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SUM(Tabela19212446244[#This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SUM(Tabela19212446244[#This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SUM(Tabela19212446244[#This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SUM(Tabela19212446244[#This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SUM(Tabela19212446244[#This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SUM(Tabela1135233[[#All],[Kolumna2]])</f>
        <v>0</v>
      </c>
      <c r="D151" s="97">
        <f>SUM(Tabela1135233[[#All],[Kolumna3]])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SUM(Tabela192244242[#This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SUM(Tabela192244242[#This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SUM(Tabela192244242[#This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SUM(Tabela192244242[#This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SUM(Tabela192244242[#This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SUM(Tabela192244242[#This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SUM(Tabela192244242[#This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SUM(Tabela192244242[#This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SUM(Tabela192244242[#This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SUM(Tabela192244242[#This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SUM(Tabela1236234[[#All],[Kolumna2]])</f>
        <v>0</v>
      </c>
      <c r="D163" s="97">
        <f>SUM(Tabela1236234[[#All],[Kolumna3]])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SUM(Tabela2548246[#This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SUM(Tabela2548246[#This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SUM(Tabela2548246[#This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SUM(Tabela2548246[#This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SUM(Tabela2548246[#This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SUM(Tabela2548246[#This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SUM(Tabela2548246[#This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SUM(Tabela2548246[#This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SUM(Tabela2548246[#This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SUM(Tabela2548246[#This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SUM(Tabela1337235[[#All],[Kolumna2]])</f>
        <v>0</v>
      </c>
      <c r="D175" s="97">
        <f>SUM(Tabela1337235[[#All],[Kolumna3]])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SUM(Tabela2649247[#This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SUM(Tabela2649247[#This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SUM(Tabela2649247[#This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SUM(Tabela2649247[#This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SUM(Tabela2649247[#This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SUM(Tabela2649247[#This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SUM(Tabela2649247[#This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SUM(Tabela2649247[#This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SUM(Tabela2649247[#This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SUM(Tabela2649247[#This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SUM(Tabela1438236[[#All],[Kolumna2]])</f>
        <v>0</v>
      </c>
      <c r="D187" s="97">
        <f>SUM(Tabela1438236[[#All],[Kolumna3]])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SUM(Tabela2750248[#This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SUM(Tabela2750248[#This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SUM(Tabela2750248[#This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SUM(Tabela2750248[#This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SUM(Tabela2750248[#This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SUM(Tabela2750248[#This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SUM(Tabela2750248[#This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SUM(Tabela2750248[#This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SUM(Tabela2750248[#This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SUM(Tabela2750248[#This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SUM(Tabela1539237[[#All],[Kolumna2]])</f>
        <v>0</v>
      </c>
      <c r="D199" s="97">
        <f>SUM(Tabela1539237[[#All],[Kolumna3]])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SUM(Tabela2851249[#This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SUM(Tabela2851249[#This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SUM(Tabela2851249[#This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SUM(Tabela2851249[#This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SUM(Tabela2851249[#This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SUM(Tabela2851249[#This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SUM(Tabela2851249[#This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SUM(Tabela2851249[#This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SUM(Tabela2851249[#This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SUM(Tabela2851249[#This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SUM(Tabela1640238[[#All],[Kolumna2]])</f>
        <v>0</v>
      </c>
      <c r="D211" s="97">
        <f>SUM(Tabela1640238[[#All],[Kolumna3]])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SUM(Tabela192345243[#This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SUM(Tabela192345243[#This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SUM(Tabela192345243[#This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SUM(Tabela192345243[#This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SUM(Tabela192345243[#This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SUM(Tabela192345243[#This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SUM(Tabela192345243[#This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SUM(Tabela192345243[#This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SUM(Tabela192345243[#This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SUM(Tabela192345243[#This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SUM(Tabela164058250[[#All],[Kolumna2]])</f>
        <v>0</v>
      </c>
      <c r="D223" s="97">
        <f>SUM(Tabela164058250[[#All],[Kolumna3]])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SUM(Tabela19234559251[#This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SUM(Tabela19234559251[#This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SUM(Tabela19234559251[#This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SUM(Tabela19234559251[#This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SUM(Tabela19234559251[#This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SUM(Tabela19234559251[#This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SUM(Tabela19234559251[#This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SUM(Tabela19234559251[#This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SUM(Tabela19234559251[#This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SUM(Tabela19234559251[#This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SUM(Tabela16405860252[[#All],[Kolumna2]])</f>
        <v>0</v>
      </c>
      <c r="D235" s="97">
        <f>SUM(Tabela16405860252[[#All],[Kolumna3]])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SUM(Tabela1923455962254[#This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SUM(Tabela1923455962254[#This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SUM(Tabela1923455962254[#This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SUM(Tabela1923455962254[#This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SUM(Tabela1923455962254[#This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SUM(Tabela1923455962254[#This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SUM(Tabela1923455962254[#This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SUM(Tabela1923455962254[#This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SUM(Tabela1923455962254[#This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SUM(Tabela1923455962254[#This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SUM(Tabela1640586061253[[#All],[Kolumna2]])</f>
        <v>0</v>
      </c>
      <c r="D247" s="97">
        <f>SUM(Tabela1640586061253[[#All],[Kolumna3]])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SUM(Tabela1923455963255[#This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SUM(Tabela1923455963255[#This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SUM(Tabela1923455963255[#This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SUM(Tabela1923455963255[#This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SUM(Tabela1923455963255[#This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SUM(Tabela1923455963255[#This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SUM(Tabela1923455963255[#This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SUM(Tabela1923455963255[#This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SUM(Tabela1923455963255[#This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SUM(Tabela1923455963255[#This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{DD855D5F-2D27-0B49-9C1F-03F3283A33C2}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{A3635476-AD45-AE4E-9278-1738C956F5B6}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{CF225A5B-B41F-7541-A856-72091A37BDCA}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{180D4438-DB15-4C41-82FF-E54E2D908067}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{38B4BDC3-5D17-E241-9B1F-E620259DE8C1}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{9F8DC1F5-46CE-0342-8BE8-71993D855AC2}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{11B54CB4-52C6-604A-B877-525C0CB4C912}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{FDBC17FD-08C1-104B-89B9-DE16DDC05FBD}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{7C19754B-253A-614D-878C-30CEE36044C5}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{AA1ED294-99FF-9A47-905B-F5A600281F9A}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{F7CBC955-DE9C-3546-A9C5-23DA9C338221}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{389BB880-EEED-4640-81A5-AF026C6D27A6}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{38839379-22D8-9E43-AD59-D4691C6BB37A}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{34BB8F02-8FA2-C34E-9268-4FFFABFB186A}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{DD9770E6-BA0A-354F-A890-DB63D6E02591}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{47F02748-73E3-0B40-8DC1-189BFA9463B2}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{90F0C3A5-513E-9E46-B76E-AD449752EFB0}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{6FBDA326-E19F-9747-8696-7A6D5B293074}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{7A175A8B-DEFE-F84B-8A27-452C2CED9A9D}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{426E070F-05E6-8446-B3D1-C97B89A90A4E}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{0CEF6BD4-5992-BE45-8734-91B3B24A5AA8}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{248CADE8-3879-4D4E-ACC9-E9170807BCBB}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{A8E50527-146D-6F4D-A85F-AC8895BB499C}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{00FB66EC-F3F0-C949-A167-4668F1103A3F}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{9C37B5D5-5330-1746-B34F-61BB7A3C4280}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{FB75A43E-FB7E-E747-9071-805B63FD1F14}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{658893D2-5F52-4742-82C1-BA347F5B932F}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{59DB14CB-1EC7-224B-B135-9F7DCA28CC13}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{9A5A5338-0016-6041-BFB1-9BF7D30C2035}</x14:id>
        </ext>
      </extLst>
    </cfRule>
  </conditionalFormatting>
  <conditionalFormatting sqref="I58:AM72">
    <cfRule type="expression" dxfId="3845" priority="17">
      <formula>I$56="DZIŚ"</formula>
    </cfRule>
  </conditionalFormatting>
  <conditionalFormatting sqref="I80:AM89">
    <cfRule type="expression" dxfId="3844" priority="16">
      <formula>I$56="DZIŚ"</formula>
    </cfRule>
  </conditionalFormatting>
  <conditionalFormatting sqref="I2:AM2 I3">
    <cfRule type="expression" dxfId="3843" priority="15">
      <formula>I$56="DZIŚ"</formula>
    </cfRule>
  </conditionalFormatting>
  <conditionalFormatting sqref="I92:AM101">
    <cfRule type="expression" dxfId="3842" priority="14">
      <formula>I$56="DZIŚ"</formula>
    </cfRule>
  </conditionalFormatting>
  <conditionalFormatting sqref="I104:AM113">
    <cfRule type="expression" dxfId="3841" priority="13">
      <formula>I$56="DZIŚ"</formula>
    </cfRule>
  </conditionalFormatting>
  <conditionalFormatting sqref="I116:AM125">
    <cfRule type="expression" dxfId="3840" priority="12">
      <formula>I$56="DZIŚ"</formula>
    </cfRule>
  </conditionalFormatting>
  <conditionalFormatting sqref="I128:AM137">
    <cfRule type="expression" dxfId="3839" priority="11">
      <formula>I$56="DZIŚ"</formula>
    </cfRule>
  </conditionalFormatting>
  <conditionalFormatting sqref="I140:AM149">
    <cfRule type="expression" dxfId="3838" priority="10">
      <formula>I$56="DZIŚ"</formula>
    </cfRule>
  </conditionalFormatting>
  <conditionalFormatting sqref="I152:AM161">
    <cfRule type="expression" dxfId="3837" priority="9">
      <formula>I$56="DZIŚ"</formula>
    </cfRule>
  </conditionalFormatting>
  <conditionalFormatting sqref="I164:AM173">
    <cfRule type="expression" dxfId="3836" priority="8">
      <formula>I$56="DZIŚ"</formula>
    </cfRule>
  </conditionalFormatting>
  <conditionalFormatting sqref="I176:AM185">
    <cfRule type="expression" dxfId="3835" priority="7">
      <formula>I$56="DZIŚ"</formula>
    </cfRule>
  </conditionalFormatting>
  <conditionalFormatting sqref="I188:AM197">
    <cfRule type="expression" dxfId="3834" priority="6">
      <formula>I$56="DZIŚ"</formula>
    </cfRule>
  </conditionalFormatting>
  <conditionalFormatting sqref="I200:AM209">
    <cfRule type="expression" dxfId="3833" priority="5">
      <formula>I$56="DZIŚ"</formula>
    </cfRule>
  </conditionalFormatting>
  <conditionalFormatting sqref="I212:AM221">
    <cfRule type="expression" dxfId="3832" priority="4">
      <formula>I$56="DZIŚ"</formula>
    </cfRule>
  </conditionalFormatting>
  <conditionalFormatting sqref="I224:AM233">
    <cfRule type="expression" dxfId="3831" priority="3">
      <formula>I$56="DZIŚ"</formula>
    </cfRule>
  </conditionalFormatting>
  <conditionalFormatting sqref="I236:AM245">
    <cfRule type="expression" dxfId="3830" priority="2">
      <formula>I$56="DZIŚ"</formula>
    </cfRule>
  </conditionalFormatting>
  <conditionalFormatting sqref="I248:AM257">
    <cfRule type="expression" dxfId="3829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855D5F-2D27-0B49-9C1F-03F3283A33C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3635476-AD45-AE4E-9278-1738C956F5B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F225A5B-B41F-7541-A856-72091A37BDC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180D4438-DB15-4C41-82FF-E54E2D90806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8B4BDC3-5D17-E241-9B1F-E620259DE8C1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9F8DC1F5-46CE-0342-8BE8-71993D855AC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1B54CB4-52C6-604A-B877-525C0CB4C91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DBC17FD-08C1-104B-89B9-DE16DDC05FBD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C19754B-253A-614D-878C-30CEE36044C5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A1ED294-99FF-9A47-905B-F5A600281F9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F7CBC955-DE9C-3546-A9C5-23DA9C33822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89BB880-EEED-4640-81A5-AF026C6D27A6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38839379-22D8-9E43-AD59-D4691C6BB37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34BB8F02-8FA2-C34E-9268-4FFFABFB186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DD9770E6-BA0A-354F-A890-DB63D6E02591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47F02748-73E3-0B40-8DC1-189BFA9463B2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90F0C3A5-513E-9E46-B76E-AD449752EFB0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FBDA326-E19F-9747-8696-7A6D5B29307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A175A8B-DEFE-F84B-8A27-452C2CED9A9D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26E070F-05E6-8446-B3D1-C97B89A90A4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CEF6BD4-5992-BE45-8734-91B3B24A5AA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48CADE8-3879-4D4E-ACC9-E9170807BCB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A8E50527-146D-6F4D-A85F-AC8895BB499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0FB66EC-F3F0-C949-A167-4668F1103A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9C37B5D5-5330-1746-B34F-61BB7A3C428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FB75A43E-FB7E-E747-9071-805B63FD1F1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658893D2-5F52-4742-82C1-BA347F5B932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59DB14CB-1EC7-224B-B135-9F7DCA28CC1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A5A5338-0016-6041-BFB1-9BF7D30C2035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44409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"Sierpień "&amp;'CAŁY ROK'!D2:E2</f>
        <v>Sierpień 2021</v>
      </c>
      <c r="E2" s="81"/>
      <c r="G2" s="71" t="s">
        <v>207</v>
      </c>
      <c r="I2" s="36" t="str">
        <f>TEXT(G1, "dddd")</f>
        <v>niedziela</v>
      </c>
      <c r="J2" s="36" t="str">
        <f>TEXT($G$1+I1, "dddd")</f>
        <v>poniedziałek</v>
      </c>
      <c r="K2" s="36" t="str">
        <f>TEXT($G$1+J1, "dddd")</f>
        <v>wtorek</v>
      </c>
      <c r="L2" s="36" t="str">
        <f>TEXT($G$1+K1, "dddd")</f>
        <v>środa</v>
      </c>
      <c r="M2" s="36" t="str">
        <f t="shared" ref="M2:AM2" si="0">TEXT($G$1+L1, "dddd")</f>
        <v>czwartek</v>
      </c>
      <c r="N2" s="36" t="str">
        <f t="shared" si="0"/>
        <v>piątek</v>
      </c>
      <c r="O2" s="36" t="str">
        <f t="shared" si="0"/>
        <v>sobota</v>
      </c>
      <c r="P2" s="36" t="str">
        <f t="shared" si="0"/>
        <v>niedziela</v>
      </c>
      <c r="Q2" s="36" t="str">
        <f t="shared" si="0"/>
        <v>poniedziałek</v>
      </c>
      <c r="R2" s="36" t="str">
        <f t="shared" si="0"/>
        <v>wtorek</v>
      </c>
      <c r="S2" s="36" t="str">
        <f t="shared" si="0"/>
        <v>środa</v>
      </c>
      <c r="T2" s="36" t="str">
        <f t="shared" si="0"/>
        <v>czwartek</v>
      </c>
      <c r="U2" s="36" t="str">
        <f t="shared" si="0"/>
        <v>piątek</v>
      </c>
      <c r="V2" s="36" t="str">
        <f t="shared" si="0"/>
        <v>sobota</v>
      </c>
      <c r="W2" s="36" t="str">
        <f t="shared" si="0"/>
        <v>niedziela</v>
      </c>
      <c r="X2" s="36" t="str">
        <f t="shared" si="0"/>
        <v>poniedziałek</v>
      </c>
      <c r="Y2" s="36" t="str">
        <f t="shared" si="0"/>
        <v>wtorek</v>
      </c>
      <c r="Z2" s="36" t="str">
        <f t="shared" si="0"/>
        <v>środa</v>
      </c>
      <c r="AA2" s="36" t="str">
        <f t="shared" si="0"/>
        <v>czwartek</v>
      </c>
      <c r="AB2" s="36" t="str">
        <f t="shared" si="0"/>
        <v>piątek</v>
      </c>
      <c r="AC2" s="36" t="str">
        <f t="shared" si="0"/>
        <v>sobota</v>
      </c>
      <c r="AD2" s="36" t="str">
        <f t="shared" si="0"/>
        <v>niedziela</v>
      </c>
      <c r="AE2" s="36" t="str">
        <f t="shared" si="0"/>
        <v>poniedziałek</v>
      </c>
      <c r="AF2" s="36" t="str">
        <f t="shared" si="0"/>
        <v>wtorek</v>
      </c>
      <c r="AG2" s="36" t="str">
        <f t="shared" si="0"/>
        <v>środa</v>
      </c>
      <c r="AH2" s="36" t="str">
        <f t="shared" si="0"/>
        <v>czwartek</v>
      </c>
      <c r="AI2" s="36" t="str">
        <f t="shared" si="0"/>
        <v>piątek</v>
      </c>
      <c r="AJ2" s="36" t="str">
        <f t="shared" si="0"/>
        <v>sobota</v>
      </c>
      <c r="AK2" s="36" t="str">
        <f t="shared" si="0"/>
        <v>niedziela</v>
      </c>
      <c r="AL2" s="36" t="str">
        <f t="shared" si="0"/>
        <v>poniedziałek</v>
      </c>
      <c r="AM2" s="36" t="str">
        <f t="shared" si="0"/>
        <v>wtorek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SUM(Przychody8[[#All],[Kolumna2]])</f>
        <v>0</v>
      </c>
      <c r="D57" s="97">
        <f>SUM(Przychody8[[#All],[Kolumna3]])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SUM(Tabela33064288[#This Row])</f>
        <v>0</v>
      </c>
      <c r="E58" s="99">
        <f>Przychody8[[#This Row],[Kolumna3]]-Przychody8[[#This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SUM(Tabela33064288[#This Row])</f>
        <v>0</v>
      </c>
      <c r="E59" s="99">
        <f>Przychody8[[#This Row],[Kolumna3]]-Przychody8[[#This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SUM(Tabela33064288[#This Row])</f>
        <v>0</v>
      </c>
      <c r="E60" s="99">
        <f>Przychody8[[#This Row],[Kolumna3]]-Przychody8[[#This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SUM(Tabela33064288[#This Row])</f>
        <v>0</v>
      </c>
      <c r="E61" s="99">
        <f>Przychody8[[#This Row],[Kolumna3]]-Przychody8[[#This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SUM(Tabela33064288[#This Row])</f>
        <v>0</v>
      </c>
      <c r="E62" s="99">
        <f>Przychody8[[#This Row],[Kolumna3]]-Przychody8[[#This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SUM(Tabela33064288[#This Row])</f>
        <v>0</v>
      </c>
      <c r="E63" s="99">
        <f>Przychody8[[#This Row],[Kolumna3]]-Przychody8[[#This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SUM(Tabela33064288[#This Row])</f>
        <v>0</v>
      </c>
      <c r="E64" s="99">
        <f>Przychody8[[#This Row],[Kolumna3]]-Przychody8[[#This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SUM(Tabela33064288[#This Row])</f>
        <v>0</v>
      </c>
      <c r="E65" s="99">
        <f>Przychody8[[#This Row],[Kolumna3]]-Przychody8[[#This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SUM(Tabela33064288[#This Row])</f>
        <v>0</v>
      </c>
      <c r="E66" s="99">
        <f>Przychody8[[#This Row],[Kolumna3]]-Przychody8[[#This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SUM(Tabela33064288[#This Row])</f>
        <v>0</v>
      </c>
      <c r="E67" s="99">
        <f>Przychody8[[#This Row],[Kolumna3]]-Przychody8[[#This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SUM(Tabela33064288[#This Row])</f>
        <v>0</v>
      </c>
      <c r="E68" s="99">
        <f>Przychody8[[#This Row],[Kolumna3]]-Przychody8[[#This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SUM(Tabela33064288[#This Row])</f>
        <v>0</v>
      </c>
      <c r="E69" s="99">
        <f>Przychody8[[#This Row],[Kolumna3]]-Przychody8[[#This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SUM(Tabela33064288[#This Row])</f>
        <v>0</v>
      </c>
      <c r="E70" s="99">
        <f>Przychody8[[#This Row],[Kolumna3]]-Przychody8[[#This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SUM(Tabela33064288[#This Row])</f>
        <v>0</v>
      </c>
      <c r="E71" s="99">
        <f>Przychody8[[#This Row],[Kolumna3]]-Przychody8[[#This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SUM(Tabela33064288[#This Row])</f>
        <v>0</v>
      </c>
      <c r="E72" s="99">
        <f>Przychody8[[#This Row],[Kolumna3]]-Przychody8[[#This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SUM(Jedzenie2257[[#All],[0]])</f>
        <v>0</v>
      </c>
      <c r="D79" s="97">
        <f>SUM(Jedzenie2257[[#All],[02]])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SUM(Tabela330260[#This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SUM(Tabela330260[#This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SUM(Tabela330260[#This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SUM(Tabela330260[#This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SUM(Tabela330260[#This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SUM(Tabela330260[#This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SUM(Tabela330260[#This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SUM(Tabela330260[#This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SUM(Tabela330260[#This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SUM(Tabela330260[#This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SUM(Tabela431261[[#All],[Kolumna2]])</f>
        <v>0</v>
      </c>
      <c r="D91" s="97">
        <f>SUM(Tabela431261[[#All],[Kolumna3]])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SUM(Tabela1841271[#This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SUM(Tabela1841271[#This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SUM(Tabela1841271[#This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SUM(Tabela1841271[#This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SUM(Tabela1841271[#This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SUM(Tabela1841271[#This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SUM(Tabela1841271[#This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SUM(Tabela1841271[#This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SUM(Tabela1841271[#This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SUM(Tabela1841271[#This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SUM(Transport3258[[#All],[Kolumna2]])</f>
        <v>0</v>
      </c>
      <c r="D103" s="97">
        <f>SUM(Transport3258[[#All],[Kolumna3]])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SUM(Tabela1942272[#This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SUM(Tabela1942272[#This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SUM(Tabela1942272[#This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SUM(Tabela1942272[#This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SUM(Tabela1942272[#This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SUM(Tabela1942272[#This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SUM(Tabela1942272[#This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SUM(Tabela1942272[#This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SUM(Tabela1942272[#This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SUM(Tabela1942272[#This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SUM(Tabela832262[[#All],[Kolumna2]])</f>
        <v>0</v>
      </c>
      <c r="D115" s="97">
        <f>SUM(Tabela832262[[#All],[Kolumna3]])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SUM(Tabela192143273[#This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SUM(Tabela192143273[#This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SUM(Tabela192143273[#This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SUM(Tabela192143273[#This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SUM(Tabela192143273[#This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SUM(Tabela192143273[#This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SUM(Tabela192143273[#This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SUM(Tabela192143273[#This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SUM(Tabela192143273[#This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SUM(Tabela192143273[#This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SUM(Tabela933263[[#All],[Kolumna2]])</f>
        <v>0</v>
      </c>
      <c r="D127" s="97">
        <f>SUM(Tabela933263[[#All],[Kolumna3]])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SUM(Tabela19212547277[#This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SUM(Tabela19212547277[#This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SUM(Tabela19212547277[#This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SUM(Tabela19212547277[#This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SUM(Tabela19212547277[#This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SUM(Tabela19212547277[#This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SUM(Tabela19212547277[#This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SUM(Tabela19212547277[#This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SUM(Tabela19212547277[#This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SUM(Tabela19212547277[#This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SUM(Tabela1034264[[#All],[Kolumna2]])</f>
        <v>0</v>
      </c>
      <c r="D139" s="97">
        <f>SUM(Tabela1034264[[#All],[Kolumna3]])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SUM(Tabela19212446276[#This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SUM(Tabela19212446276[#This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SUM(Tabela19212446276[#This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SUM(Tabela19212446276[#This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SUM(Tabela19212446276[#This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SUM(Tabela19212446276[#This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SUM(Tabela19212446276[#This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SUM(Tabela19212446276[#This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SUM(Tabela19212446276[#This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SUM(Tabela19212446276[#This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SUM(Tabela1135265[[#All],[Kolumna2]])</f>
        <v>0</v>
      </c>
      <c r="D151" s="97">
        <f>SUM(Tabela1135265[[#All],[Kolumna3]])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SUM(Tabela192244274[#This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SUM(Tabela192244274[#This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SUM(Tabela192244274[#This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SUM(Tabela192244274[#This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SUM(Tabela192244274[#This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SUM(Tabela192244274[#This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SUM(Tabela192244274[#This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SUM(Tabela192244274[#This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SUM(Tabela192244274[#This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SUM(Tabela192244274[#This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SUM(Tabela1236266[[#All],[Kolumna2]])</f>
        <v>0</v>
      </c>
      <c r="D163" s="97">
        <f>SUM(Tabela1236266[[#All],[Kolumna3]])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SUM(Tabela2548278[#This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SUM(Tabela2548278[#This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SUM(Tabela2548278[#This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SUM(Tabela2548278[#This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SUM(Tabela2548278[#This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SUM(Tabela2548278[#This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SUM(Tabela2548278[#This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SUM(Tabela2548278[#This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SUM(Tabela2548278[#This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SUM(Tabela2548278[#This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SUM(Tabela1337267[[#All],[Kolumna2]])</f>
        <v>0</v>
      </c>
      <c r="D175" s="97">
        <f>SUM(Tabela1337267[[#All],[Kolumna3]])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SUM(Tabela2649279[#This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SUM(Tabela2649279[#This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SUM(Tabela2649279[#This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SUM(Tabela2649279[#This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SUM(Tabela2649279[#This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SUM(Tabela2649279[#This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SUM(Tabela2649279[#This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SUM(Tabela2649279[#This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SUM(Tabela2649279[#This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SUM(Tabela2649279[#This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SUM(Tabela1438268[[#All],[Kolumna2]])</f>
        <v>0</v>
      </c>
      <c r="D187" s="97">
        <f>SUM(Tabela1438268[[#All],[Kolumna3]])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SUM(Tabela2750280[#This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SUM(Tabela2750280[#This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SUM(Tabela2750280[#This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SUM(Tabela2750280[#This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SUM(Tabela2750280[#This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SUM(Tabela2750280[#This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SUM(Tabela2750280[#This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SUM(Tabela2750280[#This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SUM(Tabela2750280[#This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SUM(Tabela2750280[#This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SUM(Tabela1539269[[#All],[Kolumna2]])</f>
        <v>0</v>
      </c>
      <c r="D199" s="97">
        <f>SUM(Tabela1539269[[#All],[Kolumna3]])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SUM(Tabela2851281[#This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SUM(Tabela2851281[#This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SUM(Tabela2851281[#This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SUM(Tabela2851281[#This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SUM(Tabela2851281[#This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SUM(Tabela2851281[#This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SUM(Tabela2851281[#This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SUM(Tabela2851281[#This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SUM(Tabela2851281[#This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SUM(Tabela2851281[#This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SUM(Tabela1640270[[#All],[Kolumna2]])</f>
        <v>0</v>
      </c>
      <c r="D211" s="97">
        <f>SUM(Tabela1640270[[#All],[Kolumna3]])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SUM(Tabela192345275[#This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SUM(Tabela192345275[#This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SUM(Tabela192345275[#This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SUM(Tabela192345275[#This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SUM(Tabela192345275[#This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SUM(Tabela192345275[#This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SUM(Tabela192345275[#This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SUM(Tabela192345275[#This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SUM(Tabela192345275[#This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SUM(Tabela192345275[#This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SUM(Tabela164058282[[#All],[Kolumna2]])</f>
        <v>0</v>
      </c>
      <c r="D223" s="97">
        <f>SUM(Tabela164058282[[#All],[Kolumna3]])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SUM(Tabela19234559283[#This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SUM(Tabela19234559283[#This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SUM(Tabela19234559283[#This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SUM(Tabela19234559283[#This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SUM(Tabela19234559283[#This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SUM(Tabela19234559283[#This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SUM(Tabela19234559283[#This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SUM(Tabela19234559283[#This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SUM(Tabela19234559283[#This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SUM(Tabela19234559283[#This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SUM(Tabela16405860284[[#All],[Kolumna2]])</f>
        <v>0</v>
      </c>
      <c r="D235" s="97">
        <f>SUM(Tabela16405860284[[#All],[Kolumna3]])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SUM(Tabela1923455962286[#This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SUM(Tabela1923455962286[#This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SUM(Tabela1923455962286[#This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SUM(Tabela1923455962286[#This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SUM(Tabela1923455962286[#This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SUM(Tabela1923455962286[#This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SUM(Tabela1923455962286[#This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SUM(Tabela1923455962286[#This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SUM(Tabela1923455962286[#This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SUM(Tabela1923455962286[#This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SUM(Tabela1640586061285[[#All],[Kolumna2]])</f>
        <v>0</v>
      </c>
      <c r="D247" s="97">
        <f>SUM(Tabela1640586061285[[#All],[Kolumna3]])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SUM(Tabela1923455963287[#This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SUM(Tabela1923455963287[#This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SUM(Tabela1923455963287[#This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SUM(Tabela1923455963287[#This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SUM(Tabela1923455963287[#This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SUM(Tabela1923455963287[#This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SUM(Tabela1923455963287[#This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SUM(Tabela1923455963287[#This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SUM(Tabela1923455963287[#This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SUM(Tabela1923455963287[#This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{F30E32EF-EAB2-8B4B-A1D3-132376CBD40B}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{21294966-388E-2A4D-9ED6-2EFD1649555B}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{915125A2-3A06-2247-982B-91D77797348B}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{14708221-AD50-9A44-AAA4-6E2AACA4116A}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{62441D77-3DD3-0E43-B52C-1E28FA97332B}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{2302B57E-214B-3749-B2E6-E6BEAF374BAE}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{EC2C3DEC-2FA2-3541-9E81-98BC75A8D4A1}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{BCC41B8B-8EB0-9E41-96F5-0F54FE1651F2}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{4CF3A2D0-BDF9-E443-AAB6-35C922AADA63}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{0581DF2A-0A57-CD46-AE31-BA058C7C4E73}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{C56380AA-72D9-7444-B863-8557F49ED12A}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{68F22554-FFC2-6E4B-BF13-9BC839E2A807}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{7597D5A8-EE14-7945-9B53-2F79287B3303}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{A87F1237-AAFE-AA4E-9A6B-6A9277B3E2B3}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{5F056D1A-958D-7340-B4A3-76BD73B2B8B3}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{FB2D94F3-31FB-CB4B-A6EE-715BFCD6555D}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{12C0FBB8-4BA3-3B4B-BFD1-57540323F3DE}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{A91E1E05-AE93-4A46-8CCE-4BEDD932BCD0}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{2CC38C6F-D64E-494B-BCAE-4D4666DB9D29}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{E61876B6-34C9-FE42-92B5-C94288546E06}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{8A767CA2-EC2D-7842-AEC7-12640BA7F1BD}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{CE3B9344-60CA-3B4D-8BD5-89151A86107A}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{4F8589B2-D5E9-834A-BA69-F9B0F659CCC3}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{0B6D7BC5-1134-4D42-B131-2695FF567AC3}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{8E41C562-7D2D-4E49-B4B9-13479C900338}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{691E09FB-B048-A34A-9644-793398DE7F18}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{C2CA871B-96A2-7541-A400-CFED1D8FDB35}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{B75A858D-86AF-C543-8F4B-A2229F353D13}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{CC8534A5-3650-644A-B318-BA3DFE2608BB}</x14:id>
        </ext>
      </extLst>
    </cfRule>
  </conditionalFormatting>
  <conditionalFormatting sqref="I58:AM72">
    <cfRule type="expression" dxfId="3204" priority="17">
      <formula>I$56="DZIŚ"</formula>
    </cfRule>
  </conditionalFormatting>
  <conditionalFormatting sqref="I80:AM89">
    <cfRule type="expression" dxfId="3203" priority="16">
      <formula>I$56="DZIŚ"</formula>
    </cfRule>
  </conditionalFormatting>
  <conditionalFormatting sqref="I2:AM2 I3">
    <cfRule type="expression" dxfId="3202" priority="15">
      <formula>I$56="DZIŚ"</formula>
    </cfRule>
  </conditionalFormatting>
  <conditionalFormatting sqref="I92:AM101">
    <cfRule type="expression" dxfId="3201" priority="14">
      <formula>I$56="DZIŚ"</formula>
    </cfRule>
  </conditionalFormatting>
  <conditionalFormatting sqref="I104:AM113">
    <cfRule type="expression" dxfId="3200" priority="13">
      <formula>I$56="DZIŚ"</formula>
    </cfRule>
  </conditionalFormatting>
  <conditionalFormatting sqref="I116:AM125">
    <cfRule type="expression" dxfId="3199" priority="12">
      <formula>I$56="DZIŚ"</formula>
    </cfRule>
  </conditionalFormatting>
  <conditionalFormatting sqref="I128:AM137">
    <cfRule type="expression" dxfId="3198" priority="11">
      <formula>I$56="DZIŚ"</formula>
    </cfRule>
  </conditionalFormatting>
  <conditionalFormatting sqref="I140:AM149">
    <cfRule type="expression" dxfId="3197" priority="10">
      <formula>I$56="DZIŚ"</formula>
    </cfRule>
  </conditionalFormatting>
  <conditionalFormatting sqref="I152:AM161">
    <cfRule type="expression" dxfId="3196" priority="9">
      <formula>I$56="DZIŚ"</formula>
    </cfRule>
  </conditionalFormatting>
  <conditionalFormatting sqref="I164:AM173">
    <cfRule type="expression" dxfId="3195" priority="8">
      <formula>I$56="DZIŚ"</formula>
    </cfRule>
  </conditionalFormatting>
  <conditionalFormatting sqref="I176:AM185">
    <cfRule type="expression" dxfId="3194" priority="7">
      <formula>I$56="DZIŚ"</formula>
    </cfRule>
  </conditionalFormatting>
  <conditionalFormatting sqref="I188:AM197">
    <cfRule type="expression" dxfId="3193" priority="6">
      <formula>I$56="DZIŚ"</formula>
    </cfRule>
  </conditionalFormatting>
  <conditionalFormatting sqref="I200:AM209">
    <cfRule type="expression" dxfId="3192" priority="5">
      <formula>I$56="DZIŚ"</formula>
    </cfRule>
  </conditionalFormatting>
  <conditionalFormatting sqref="I212:AM221">
    <cfRule type="expression" dxfId="3191" priority="4">
      <formula>I$56="DZIŚ"</formula>
    </cfRule>
  </conditionalFormatting>
  <conditionalFormatting sqref="I224:AM233">
    <cfRule type="expression" dxfId="3190" priority="3">
      <formula>I$56="DZIŚ"</formula>
    </cfRule>
  </conditionalFormatting>
  <conditionalFormatting sqref="I236:AM245">
    <cfRule type="expression" dxfId="3189" priority="2">
      <formula>I$56="DZIŚ"</formula>
    </cfRule>
  </conditionalFormatting>
  <conditionalFormatting sqref="I248:AM257">
    <cfRule type="expression" dxfId="318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0E32EF-EAB2-8B4B-A1D3-132376CBD40B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1294966-388E-2A4D-9ED6-2EFD1649555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15125A2-3A06-2247-982B-91D77797348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14708221-AD50-9A44-AAA4-6E2AACA4116A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62441D77-3DD3-0E43-B52C-1E28FA97332B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302B57E-214B-3749-B2E6-E6BEAF374BA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C2C3DEC-2FA2-3541-9E81-98BC75A8D4A1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CC41B8B-8EB0-9E41-96F5-0F54FE1651F2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CF3A2D0-BDF9-E443-AAB6-35C922AADA63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0581DF2A-0A57-CD46-AE31-BA058C7C4E7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56380AA-72D9-7444-B863-8557F49ED12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68F22554-FFC2-6E4B-BF13-9BC839E2A807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597D5A8-EE14-7945-9B53-2F79287B330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87F1237-AAFE-AA4E-9A6B-6A9277B3E2B3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F056D1A-958D-7340-B4A3-76BD73B2B8B3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B2D94F3-31FB-CB4B-A6EE-715BFCD6555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12C0FBB8-4BA3-3B4B-BFD1-57540323F3D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1E1E05-AE93-4A46-8CCE-4BEDD932BCD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2CC38C6F-D64E-494B-BCAE-4D4666DB9D29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61876B6-34C9-FE42-92B5-C94288546E0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A767CA2-EC2D-7842-AEC7-12640BA7F1BD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E3B9344-60CA-3B4D-8BD5-89151A86107A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F8589B2-D5E9-834A-BA69-F9B0F659CCC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B6D7BC5-1134-4D42-B131-2695FF567AC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8E41C562-7D2D-4E49-B4B9-13479C90033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91E09FB-B048-A34A-9644-793398DE7F1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2CA871B-96A2-7541-A400-CFED1D8FDB35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B75A858D-86AF-C543-8F4B-A2229F353D1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CC8534A5-3650-644A-B318-BA3DFE2608B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44440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"Wrzesień "&amp;'CAŁY ROK'!D2:E2</f>
        <v>Wrzesień 2021</v>
      </c>
      <c r="E2" s="81"/>
      <c r="G2" s="71" t="s">
        <v>207</v>
      </c>
      <c r="I2" s="36" t="str">
        <f>TEXT(G1, "dddd")</f>
        <v>środa</v>
      </c>
      <c r="J2" s="36" t="str">
        <f>TEXT($G$1+I1, "dddd")</f>
        <v>czwartek</v>
      </c>
      <c r="K2" s="36" t="str">
        <f>TEXT($G$1+J1, "dddd")</f>
        <v>piątek</v>
      </c>
      <c r="L2" s="36" t="str">
        <f>TEXT($G$1+K1, "dddd")</f>
        <v>sobota</v>
      </c>
      <c r="M2" s="36" t="str">
        <f t="shared" ref="M2:AM2" si="0">TEXT($G$1+L1, "dddd")</f>
        <v>niedziela</v>
      </c>
      <c r="N2" s="36" t="str">
        <f t="shared" si="0"/>
        <v>poniedziałek</v>
      </c>
      <c r="O2" s="36" t="str">
        <f t="shared" si="0"/>
        <v>wtorek</v>
      </c>
      <c r="P2" s="36" t="str">
        <f t="shared" si="0"/>
        <v>środa</v>
      </c>
      <c r="Q2" s="36" t="str">
        <f t="shared" si="0"/>
        <v>czwartek</v>
      </c>
      <c r="R2" s="36" t="str">
        <f t="shared" si="0"/>
        <v>piątek</v>
      </c>
      <c r="S2" s="36" t="str">
        <f t="shared" si="0"/>
        <v>sobota</v>
      </c>
      <c r="T2" s="36" t="str">
        <f t="shared" si="0"/>
        <v>niedziela</v>
      </c>
      <c r="U2" s="36" t="str">
        <f t="shared" si="0"/>
        <v>poniedziałek</v>
      </c>
      <c r="V2" s="36" t="str">
        <f t="shared" si="0"/>
        <v>wtorek</v>
      </c>
      <c r="W2" s="36" t="str">
        <f t="shared" si="0"/>
        <v>środa</v>
      </c>
      <c r="X2" s="36" t="str">
        <f t="shared" si="0"/>
        <v>czwartek</v>
      </c>
      <c r="Y2" s="36" t="str">
        <f t="shared" si="0"/>
        <v>piątek</v>
      </c>
      <c r="Z2" s="36" t="str">
        <f t="shared" si="0"/>
        <v>sobota</v>
      </c>
      <c r="AA2" s="36" t="str">
        <f t="shared" si="0"/>
        <v>niedziela</v>
      </c>
      <c r="AB2" s="36" t="str">
        <f t="shared" si="0"/>
        <v>poniedziałek</v>
      </c>
      <c r="AC2" s="36" t="str">
        <f t="shared" si="0"/>
        <v>wtorek</v>
      </c>
      <c r="AD2" s="36" t="str">
        <f t="shared" si="0"/>
        <v>środa</v>
      </c>
      <c r="AE2" s="36" t="str">
        <f t="shared" si="0"/>
        <v>czwartek</v>
      </c>
      <c r="AF2" s="36" t="str">
        <f t="shared" si="0"/>
        <v>piątek</v>
      </c>
      <c r="AG2" s="36" t="str">
        <f t="shared" si="0"/>
        <v>sobota</v>
      </c>
      <c r="AH2" s="36" t="str">
        <f t="shared" si="0"/>
        <v>niedziela</v>
      </c>
      <c r="AI2" s="36" t="str">
        <f t="shared" si="0"/>
        <v>poniedziałek</v>
      </c>
      <c r="AJ2" s="36" t="str">
        <f t="shared" si="0"/>
        <v>wtorek</v>
      </c>
      <c r="AK2" s="36" t="str">
        <f t="shared" si="0"/>
        <v>środa</v>
      </c>
      <c r="AL2" s="36" t="str">
        <f t="shared" si="0"/>
        <v>czwartek</v>
      </c>
      <c r="AM2" s="36" t="str">
        <f t="shared" si="0"/>
        <v>piątek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30</v>
      </c>
      <c r="C29" s="76"/>
      <c r="D29" s="77"/>
      <c r="E29" s="18">
        <f ca="1">IF(MONTH(G1)&lt;MONTH(TODAY()),1,DAY(TODAY())/DAY(EOMONTH(G1,0)))</f>
        <v>3.3333333333333333E-2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SUM(Przychody9[[#All],[Kolumna2]])</f>
        <v>0</v>
      </c>
      <c r="D57" s="97">
        <f>SUM(Przychody9[[#All],[Kolumna3]])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SUM(Tabela33064320[#This Row])</f>
        <v>0</v>
      </c>
      <c r="E58" s="99">
        <f>Przychody9[[#This Row],[Kolumna3]]-Przychody9[[#This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SUM(Tabela33064320[#This Row])</f>
        <v>0</v>
      </c>
      <c r="E59" s="99">
        <f>Przychody9[[#This Row],[Kolumna3]]-Przychody9[[#This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SUM(Tabela33064320[#This Row])</f>
        <v>0</v>
      </c>
      <c r="E60" s="99">
        <f>Przychody9[[#This Row],[Kolumna3]]-Przychody9[[#This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SUM(Tabela33064320[#This Row])</f>
        <v>0</v>
      </c>
      <c r="E61" s="99">
        <f>Przychody9[[#This Row],[Kolumna3]]-Przychody9[[#This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SUM(Tabela33064320[#This Row])</f>
        <v>0</v>
      </c>
      <c r="E62" s="99">
        <f>Przychody9[[#This Row],[Kolumna3]]-Przychody9[[#This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SUM(Tabela33064320[#This Row])</f>
        <v>0</v>
      </c>
      <c r="E63" s="99">
        <f>Przychody9[[#This Row],[Kolumna3]]-Przychody9[[#This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SUM(Tabela33064320[#This Row])</f>
        <v>0</v>
      </c>
      <c r="E64" s="99">
        <f>Przychody9[[#This Row],[Kolumna3]]-Przychody9[[#This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SUM(Tabela33064320[#This Row])</f>
        <v>0</v>
      </c>
      <c r="E65" s="99">
        <f>Przychody9[[#This Row],[Kolumna3]]-Przychody9[[#This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SUM(Tabela33064320[#This Row])</f>
        <v>0</v>
      </c>
      <c r="E66" s="99">
        <f>Przychody9[[#This Row],[Kolumna3]]-Przychody9[[#This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SUM(Tabela33064320[#This Row])</f>
        <v>0</v>
      </c>
      <c r="E67" s="99">
        <f>Przychody9[[#This Row],[Kolumna3]]-Przychody9[[#This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SUM(Tabela33064320[#This Row])</f>
        <v>0</v>
      </c>
      <c r="E68" s="99">
        <f>Przychody9[[#This Row],[Kolumna3]]-Przychody9[[#This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SUM(Tabela33064320[#This Row])</f>
        <v>0</v>
      </c>
      <c r="E69" s="99">
        <f>Przychody9[[#This Row],[Kolumna3]]-Przychody9[[#This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SUM(Tabela33064320[#This Row])</f>
        <v>0</v>
      </c>
      <c r="E70" s="99">
        <f>Przychody9[[#This Row],[Kolumna3]]-Przychody9[[#This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SUM(Tabela33064320[#This Row])</f>
        <v>0</v>
      </c>
      <c r="E71" s="99">
        <f>Przychody9[[#This Row],[Kolumna3]]-Przychody9[[#This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SUM(Tabela33064320[#This Row])</f>
        <v>0</v>
      </c>
      <c r="E72" s="99">
        <f>Przychody9[[#This Row],[Kolumna3]]-Przychody9[[#This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SUM(Jedzenie2289[[#All],[0]])</f>
        <v>0</v>
      </c>
      <c r="D79" s="97">
        <f>SUM(Jedzenie2289[[#All],[02]])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SUM(Tabela330292[#This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SUM(Tabela330292[#This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SUM(Tabela330292[#This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SUM(Tabela330292[#This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SUM(Tabela330292[#This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SUM(Tabela330292[#This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SUM(Tabela330292[#This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SUM(Tabela330292[#This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SUM(Tabela330292[#This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SUM(Tabela330292[#This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SUM(Tabela431293[[#All],[Kolumna2]])</f>
        <v>0</v>
      </c>
      <c r="D91" s="97">
        <f>SUM(Tabela431293[[#All],[Kolumna3]])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SUM(Tabela1841303[#This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SUM(Tabela1841303[#This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SUM(Tabela1841303[#This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SUM(Tabela1841303[#This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SUM(Tabela1841303[#This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SUM(Tabela1841303[#This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SUM(Tabela1841303[#This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SUM(Tabela1841303[#This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SUM(Tabela1841303[#This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SUM(Tabela1841303[#This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SUM(Transport3290[[#All],[Kolumna2]])</f>
        <v>0</v>
      </c>
      <c r="D103" s="97">
        <f>SUM(Transport3290[[#All],[Kolumna3]])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SUM(Tabela1942304[#This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SUM(Tabela1942304[#This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SUM(Tabela1942304[#This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SUM(Tabela1942304[#This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SUM(Tabela1942304[#This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SUM(Tabela1942304[#This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SUM(Tabela1942304[#This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SUM(Tabela1942304[#This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SUM(Tabela1942304[#This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SUM(Tabela1942304[#This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SUM(Tabela832294[[#All],[Kolumna2]])</f>
        <v>0</v>
      </c>
      <c r="D115" s="97">
        <f>SUM(Tabela832294[[#All],[Kolumna3]])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SUM(Tabela192143305[#This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SUM(Tabela192143305[#This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SUM(Tabela192143305[#This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SUM(Tabela192143305[#This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SUM(Tabela192143305[#This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SUM(Tabela192143305[#This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SUM(Tabela192143305[#This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SUM(Tabela192143305[#This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SUM(Tabela192143305[#This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SUM(Tabela192143305[#This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SUM(Tabela933295[[#All],[Kolumna2]])</f>
        <v>0</v>
      </c>
      <c r="D127" s="97">
        <f>SUM(Tabela933295[[#All],[Kolumna3]])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SUM(Tabela19212547309[#This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SUM(Tabela19212547309[#This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SUM(Tabela19212547309[#This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SUM(Tabela19212547309[#This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SUM(Tabela19212547309[#This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SUM(Tabela19212547309[#This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SUM(Tabela19212547309[#This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SUM(Tabela19212547309[#This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SUM(Tabela19212547309[#This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SUM(Tabela19212547309[#This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SUM(Tabela1034296[[#All],[Kolumna2]])</f>
        <v>0</v>
      </c>
      <c r="D139" s="97">
        <f>SUM(Tabela1034296[[#All],[Kolumna3]])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SUM(Tabela19212446308[#This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SUM(Tabela19212446308[#This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SUM(Tabela19212446308[#This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SUM(Tabela19212446308[#This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SUM(Tabela19212446308[#This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SUM(Tabela19212446308[#This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SUM(Tabela19212446308[#This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SUM(Tabela19212446308[#This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SUM(Tabela19212446308[#This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SUM(Tabela19212446308[#This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SUM(Tabela1135297[[#All],[Kolumna2]])</f>
        <v>0</v>
      </c>
      <c r="D151" s="97">
        <f>SUM(Tabela1135297[[#All],[Kolumna3]])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SUM(Tabela192244306[#This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SUM(Tabela192244306[#This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SUM(Tabela192244306[#This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SUM(Tabela192244306[#This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SUM(Tabela192244306[#This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SUM(Tabela192244306[#This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SUM(Tabela192244306[#This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SUM(Tabela192244306[#This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SUM(Tabela192244306[#This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SUM(Tabela192244306[#This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SUM(Tabela1236298[[#All],[Kolumna2]])</f>
        <v>0</v>
      </c>
      <c r="D163" s="97">
        <f>SUM(Tabela1236298[[#All],[Kolumna3]])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SUM(Tabela2548310[#This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SUM(Tabela2548310[#This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SUM(Tabela2548310[#This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SUM(Tabela2548310[#This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SUM(Tabela2548310[#This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SUM(Tabela2548310[#This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SUM(Tabela2548310[#This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SUM(Tabela2548310[#This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SUM(Tabela2548310[#This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SUM(Tabela2548310[#This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SUM(Tabela1337299[[#All],[Kolumna2]])</f>
        <v>0</v>
      </c>
      <c r="D175" s="97">
        <f>SUM(Tabela1337299[[#All],[Kolumna3]])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SUM(Tabela2649311[#This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SUM(Tabela2649311[#This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SUM(Tabela2649311[#This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SUM(Tabela2649311[#This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SUM(Tabela2649311[#This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SUM(Tabela2649311[#This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SUM(Tabela2649311[#This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SUM(Tabela2649311[#This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SUM(Tabela2649311[#This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SUM(Tabela2649311[#This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SUM(Tabela1438300[[#All],[Kolumna2]])</f>
        <v>0</v>
      </c>
      <c r="D187" s="97">
        <f>SUM(Tabela1438300[[#All],[Kolumna3]])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SUM(Tabela2750312[#This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SUM(Tabela2750312[#This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SUM(Tabela2750312[#This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SUM(Tabela2750312[#This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SUM(Tabela2750312[#This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SUM(Tabela2750312[#This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SUM(Tabela2750312[#This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SUM(Tabela2750312[#This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SUM(Tabela2750312[#This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SUM(Tabela2750312[#This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SUM(Tabela1539301[[#All],[Kolumna2]])</f>
        <v>0</v>
      </c>
      <c r="D199" s="97">
        <f>SUM(Tabela1539301[[#All],[Kolumna3]])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SUM(Tabela2851313[#This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SUM(Tabela2851313[#This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SUM(Tabela2851313[#This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SUM(Tabela2851313[#This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SUM(Tabela2851313[#This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SUM(Tabela2851313[#This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SUM(Tabela2851313[#This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SUM(Tabela2851313[#This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SUM(Tabela2851313[#This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SUM(Tabela2851313[#This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SUM(Tabela1640302[[#All],[Kolumna2]])</f>
        <v>0</v>
      </c>
      <c r="D211" s="97">
        <f>SUM(Tabela1640302[[#All],[Kolumna3]])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SUM(Tabela192345307[#This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SUM(Tabela192345307[#This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SUM(Tabela192345307[#This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SUM(Tabela192345307[#This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SUM(Tabela192345307[#This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SUM(Tabela192345307[#This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SUM(Tabela192345307[#This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SUM(Tabela192345307[#This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SUM(Tabela192345307[#This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SUM(Tabela192345307[#This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SUM(Tabela164058314[[#All],[Kolumna2]])</f>
        <v>0</v>
      </c>
      <c r="D223" s="97">
        <f>SUM(Tabela164058314[[#All],[Kolumna3]])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SUM(Tabela19234559315[#This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SUM(Tabela19234559315[#This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SUM(Tabela19234559315[#This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SUM(Tabela19234559315[#This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SUM(Tabela19234559315[#This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SUM(Tabela19234559315[#This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SUM(Tabela19234559315[#This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SUM(Tabela19234559315[#This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SUM(Tabela19234559315[#This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SUM(Tabela19234559315[#This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SUM(Tabela16405860316[[#All],[Kolumna2]])</f>
        <v>0</v>
      </c>
      <c r="D235" s="97">
        <f>SUM(Tabela16405860316[[#All],[Kolumna3]])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SUM(Tabela1923455962318[#This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SUM(Tabela1923455962318[#This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SUM(Tabela1923455962318[#This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SUM(Tabela1923455962318[#This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SUM(Tabela1923455962318[#This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SUM(Tabela1923455962318[#This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SUM(Tabela1923455962318[#This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SUM(Tabela1923455962318[#This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SUM(Tabela1923455962318[#This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SUM(Tabela1923455962318[#This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SUM(Tabela1640586061317[[#All],[Kolumna2]])</f>
        <v>0</v>
      </c>
      <c r="D247" s="97">
        <f>SUM(Tabela1640586061317[[#All],[Kolumna3]])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SUM(Tabela1923455963319[#This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SUM(Tabela1923455963319[#This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SUM(Tabela1923455963319[#This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SUM(Tabela1923455963319[#This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SUM(Tabela1923455963319[#This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SUM(Tabela1923455963319[#This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SUM(Tabela1923455963319[#This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SUM(Tabela1923455963319[#This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SUM(Tabela1923455963319[#This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SUM(Tabela1923455963319[#This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{EE7A2838-6064-BD47-BB49-3CA65844AF8B}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{58F48D6B-58B8-C045-9AC7-526EA2713633}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{BB536E65-A61F-2D40-ACF4-7370E3483972}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{2DC1A8CD-6FFE-9849-91F9-034079FE17F8}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{703B4175-F0D7-1D45-A3FB-70EB17BC3D62}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{26950AC8-3E0C-FE45-8A4F-69083A9BE337}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{E129D637-979C-1349-BC4A-D55802AD1FA8}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{E2789F23-B3F9-C54C-B36E-E4294BBA43F3}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{38EA1842-46C3-E444-BE5B-694973862101}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{5CD282B2-BF17-1344-82F7-C369D026C9A9}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{F4D3C2D2-668D-9E49-834E-2B1112D5286F}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{5018781F-C772-AD46-A5A6-D0902B99D8F9}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{ACC69915-DB48-484B-82F6-63A163FAFF69}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{90E9AB1F-C144-5845-8AE8-F25F32427BAE}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{C8025C57-D319-6E44-8EF5-2975AA0EDEE8}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{5A568DAA-EDB9-9B46-8534-01C86786F031}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{2678E0E1-86F9-B84B-8F3F-675C62EB4A7B}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{0201ECB4-7359-8345-B2E5-3B1F6D57EF33}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{C97D41CB-2E21-9B46-8EAC-8F477C391832}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{965010FC-6983-1645-87AF-28894F2E8EEB}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{441E264F-5660-5F49-AD39-8CB3E6EC4589}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{1D12C905-6169-D44B-83EC-805BFFEBFE2C}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{3C496002-DA38-9C40-BEF2-D9D566A98191}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{80F8432C-CBD8-4640-84FC-9A20009E0695}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{40E196F2-082C-9146-881C-5242508AEDBD}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{EBDB23B7-6242-3C4D-BE3D-1DE9A5A74C1E}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{5F7A45FC-B7DC-EF4F-8A9B-B677FD200D22}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{3A6BB9DB-C3C4-524D-B4D1-A26E42A4AC14}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{6245511B-A1E6-D74D-93FC-962511EC78F3}</x14:id>
        </ext>
      </extLst>
    </cfRule>
  </conditionalFormatting>
  <conditionalFormatting sqref="I58:AM72">
    <cfRule type="expression" dxfId="2563" priority="17">
      <formula>I$56="DZIŚ"</formula>
    </cfRule>
  </conditionalFormatting>
  <conditionalFormatting sqref="I80:AM89">
    <cfRule type="expression" dxfId="2562" priority="16">
      <formula>I$56="DZIŚ"</formula>
    </cfRule>
  </conditionalFormatting>
  <conditionalFormatting sqref="I2:AM2 I3">
    <cfRule type="expression" dxfId="2561" priority="15">
      <formula>I$56="DZIŚ"</formula>
    </cfRule>
  </conditionalFormatting>
  <conditionalFormatting sqref="I92:AM101">
    <cfRule type="expression" dxfId="2560" priority="14">
      <formula>I$56="DZIŚ"</formula>
    </cfRule>
  </conditionalFormatting>
  <conditionalFormatting sqref="I104:AM113">
    <cfRule type="expression" dxfId="2559" priority="13">
      <formula>I$56="DZIŚ"</formula>
    </cfRule>
  </conditionalFormatting>
  <conditionalFormatting sqref="I116:AM125">
    <cfRule type="expression" dxfId="2558" priority="12">
      <formula>I$56="DZIŚ"</formula>
    </cfRule>
  </conditionalFormatting>
  <conditionalFormatting sqref="I128:AM137">
    <cfRule type="expression" dxfId="2557" priority="11">
      <formula>I$56="DZIŚ"</formula>
    </cfRule>
  </conditionalFormatting>
  <conditionalFormatting sqref="I140:AM149">
    <cfRule type="expression" dxfId="2556" priority="10">
      <formula>I$56="DZIŚ"</formula>
    </cfRule>
  </conditionalFormatting>
  <conditionalFormatting sqref="I152:AM161">
    <cfRule type="expression" dxfId="2555" priority="9">
      <formula>I$56="DZIŚ"</formula>
    </cfRule>
  </conditionalFormatting>
  <conditionalFormatting sqref="I164:AM173">
    <cfRule type="expression" dxfId="2554" priority="8">
      <formula>I$56="DZIŚ"</formula>
    </cfRule>
  </conditionalFormatting>
  <conditionalFormatting sqref="I176:AM185">
    <cfRule type="expression" dxfId="2553" priority="7">
      <formula>I$56="DZIŚ"</formula>
    </cfRule>
  </conditionalFormatting>
  <conditionalFormatting sqref="I188:AM197">
    <cfRule type="expression" dxfId="2552" priority="6">
      <formula>I$56="DZIŚ"</formula>
    </cfRule>
  </conditionalFormatting>
  <conditionalFormatting sqref="I200:AM209">
    <cfRule type="expression" dxfId="2551" priority="5">
      <formula>I$56="DZIŚ"</formula>
    </cfRule>
  </conditionalFormatting>
  <conditionalFormatting sqref="I212:AM221">
    <cfRule type="expression" dxfId="2550" priority="4">
      <formula>I$56="DZIŚ"</formula>
    </cfRule>
  </conditionalFormatting>
  <conditionalFormatting sqref="I224:AM233">
    <cfRule type="expression" dxfId="2549" priority="3">
      <formula>I$56="DZIŚ"</formula>
    </cfRule>
  </conditionalFormatting>
  <conditionalFormatting sqref="I236:AM245">
    <cfRule type="expression" dxfId="2548" priority="2">
      <formula>I$56="DZIŚ"</formula>
    </cfRule>
  </conditionalFormatting>
  <conditionalFormatting sqref="I248:AM257">
    <cfRule type="expression" dxfId="2547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7A2838-6064-BD47-BB49-3CA65844AF8B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8F48D6B-58B8-C045-9AC7-526EA271363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B536E65-A61F-2D40-ACF4-7370E348397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2DC1A8CD-6FFE-9849-91F9-034079FE17F8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03B4175-F0D7-1D45-A3FB-70EB17BC3D6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6950AC8-3E0C-FE45-8A4F-69083A9BE337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129D637-979C-1349-BC4A-D55802AD1FA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2789F23-B3F9-C54C-B36E-E4294BBA43F3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8EA1842-46C3-E444-BE5B-69497386210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CD282B2-BF17-1344-82F7-C369D026C9A9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F4D3C2D2-668D-9E49-834E-2B1112D5286F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018781F-C772-AD46-A5A6-D0902B99D8F9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ACC69915-DB48-484B-82F6-63A163FAFF69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0E9AB1F-C144-5845-8AE8-F25F32427BA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C8025C57-D319-6E44-8EF5-2975AA0EDEE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5A568DAA-EDB9-9B46-8534-01C86786F031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678E0E1-86F9-B84B-8F3F-675C62EB4A7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0201ECB4-7359-8345-B2E5-3B1F6D57EF33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97D41CB-2E21-9B46-8EAC-8F477C39183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65010FC-6983-1645-87AF-28894F2E8EE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441E264F-5660-5F49-AD39-8CB3E6EC4589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1D12C905-6169-D44B-83EC-805BFFEBFE2C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3C496002-DA38-9C40-BEF2-D9D566A98191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0F8432C-CBD8-4640-84FC-9A20009E069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0E196F2-082C-9146-881C-5242508AEDB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BDB23B7-6242-3C4D-BE3D-1DE9A5A74C1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F7A45FC-B7DC-EF4F-8A9B-B677FD200D22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3A6BB9DB-C3C4-524D-B4D1-A26E42A4AC14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6245511B-A1E6-D74D-93FC-962511EC78F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44470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"Październik "&amp;'CAŁY ROK'!D2:E2</f>
        <v>Październik 2021</v>
      </c>
      <c r="E2" s="81"/>
      <c r="G2" s="71" t="s">
        <v>207</v>
      </c>
      <c r="I2" s="36" t="str">
        <f>TEXT(G1, "dddd")</f>
        <v>piątek</v>
      </c>
      <c r="J2" s="36" t="str">
        <f>TEXT($G$1+I1, "dddd")</f>
        <v>sobota</v>
      </c>
      <c r="K2" s="36" t="str">
        <f>TEXT($G$1+J1, "dddd")</f>
        <v>niedziela</v>
      </c>
      <c r="L2" s="36" t="str">
        <f>TEXT($G$1+K1, "dddd")</f>
        <v>poniedziałek</v>
      </c>
      <c r="M2" s="36" t="str">
        <f t="shared" ref="M2:AM2" si="0">TEXT($G$1+L1, "dddd")</f>
        <v>wtorek</v>
      </c>
      <c r="N2" s="36" t="str">
        <f t="shared" si="0"/>
        <v>środa</v>
      </c>
      <c r="O2" s="36" t="str">
        <f t="shared" si="0"/>
        <v>czwartek</v>
      </c>
      <c r="P2" s="36" t="str">
        <f t="shared" si="0"/>
        <v>piątek</v>
      </c>
      <c r="Q2" s="36" t="str">
        <f t="shared" si="0"/>
        <v>sobota</v>
      </c>
      <c r="R2" s="36" t="str">
        <f t="shared" si="0"/>
        <v>niedziela</v>
      </c>
      <c r="S2" s="36" t="str">
        <f t="shared" si="0"/>
        <v>poniedziałek</v>
      </c>
      <c r="T2" s="36" t="str">
        <f t="shared" si="0"/>
        <v>wtorek</v>
      </c>
      <c r="U2" s="36" t="str">
        <f t="shared" si="0"/>
        <v>środa</v>
      </c>
      <c r="V2" s="36" t="str">
        <f t="shared" si="0"/>
        <v>czwartek</v>
      </c>
      <c r="W2" s="36" t="str">
        <f t="shared" si="0"/>
        <v>piątek</v>
      </c>
      <c r="X2" s="36" t="str">
        <f t="shared" si="0"/>
        <v>sobota</v>
      </c>
      <c r="Y2" s="36" t="str">
        <f t="shared" si="0"/>
        <v>niedziela</v>
      </c>
      <c r="Z2" s="36" t="str">
        <f t="shared" si="0"/>
        <v>poniedziałek</v>
      </c>
      <c r="AA2" s="36" t="str">
        <f t="shared" si="0"/>
        <v>wtorek</v>
      </c>
      <c r="AB2" s="36" t="str">
        <f t="shared" si="0"/>
        <v>środa</v>
      </c>
      <c r="AC2" s="36" t="str">
        <f t="shared" si="0"/>
        <v>czwartek</v>
      </c>
      <c r="AD2" s="36" t="str">
        <f t="shared" si="0"/>
        <v>piątek</v>
      </c>
      <c r="AE2" s="36" t="str">
        <f t="shared" si="0"/>
        <v>sobota</v>
      </c>
      <c r="AF2" s="36" t="str">
        <f t="shared" si="0"/>
        <v>niedziela</v>
      </c>
      <c r="AG2" s="36" t="str">
        <f t="shared" si="0"/>
        <v>poniedziałek</v>
      </c>
      <c r="AH2" s="36" t="str">
        <f t="shared" si="0"/>
        <v>wtorek</v>
      </c>
      <c r="AI2" s="36" t="str">
        <f t="shared" si="0"/>
        <v>środa</v>
      </c>
      <c r="AJ2" s="36" t="str">
        <f t="shared" si="0"/>
        <v>czwartek</v>
      </c>
      <c r="AK2" s="36" t="str">
        <f t="shared" si="0"/>
        <v>piątek</v>
      </c>
      <c r="AL2" s="36" t="str">
        <f t="shared" si="0"/>
        <v>sobota</v>
      </c>
      <c r="AM2" s="36" t="str">
        <f t="shared" si="0"/>
        <v>niedziela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SUM(Przychody10[[#All],[Kolumna2]])</f>
        <v>0</v>
      </c>
      <c r="D57" s="97">
        <f>SUM(Przychody10[[#All],[Kolumna3]])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SUM(Tabela33064355[#This Row])</f>
        <v>0</v>
      </c>
      <c r="E58" s="99">
        <f>Przychody10[[#This Row],[Kolumna3]]-Przychody10[[#This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SUM(Tabela33064355[#This Row])</f>
        <v>0</v>
      </c>
      <c r="E59" s="99">
        <f>Przychody10[[#This Row],[Kolumna3]]-Przychody10[[#This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SUM(Tabela33064355[#This Row])</f>
        <v>0</v>
      </c>
      <c r="E60" s="99">
        <f>Przychody10[[#This Row],[Kolumna3]]-Przychody10[[#This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SUM(Tabela33064355[#This Row])</f>
        <v>0</v>
      </c>
      <c r="E61" s="99">
        <f>Przychody10[[#This Row],[Kolumna3]]-Przychody10[[#This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SUM(Tabela33064355[#This Row])</f>
        <v>0</v>
      </c>
      <c r="E62" s="99">
        <f>Przychody10[[#This Row],[Kolumna3]]-Przychody10[[#This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SUM(Tabela33064355[#This Row])</f>
        <v>0</v>
      </c>
      <c r="E63" s="99">
        <f>Przychody10[[#This Row],[Kolumna3]]-Przychody10[[#This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SUM(Tabela33064355[#This Row])</f>
        <v>0</v>
      </c>
      <c r="E64" s="99">
        <f>Przychody10[[#This Row],[Kolumna3]]-Przychody10[[#This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SUM(Tabela33064355[#This Row])</f>
        <v>0</v>
      </c>
      <c r="E65" s="99">
        <f>Przychody10[[#This Row],[Kolumna3]]-Przychody10[[#This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SUM(Tabela33064355[#This Row])</f>
        <v>0</v>
      </c>
      <c r="E66" s="99">
        <f>Przychody10[[#This Row],[Kolumna3]]-Przychody10[[#This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SUM(Tabela33064355[#This Row])</f>
        <v>0</v>
      </c>
      <c r="E67" s="99">
        <f>Przychody10[[#This Row],[Kolumna3]]-Przychody10[[#This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SUM(Tabela33064355[#This Row])</f>
        <v>0</v>
      </c>
      <c r="E68" s="99">
        <f>Przychody10[[#This Row],[Kolumna3]]-Przychody10[[#This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SUM(Tabela33064355[#This Row])</f>
        <v>0</v>
      </c>
      <c r="E69" s="99">
        <f>Przychody10[[#This Row],[Kolumna3]]-Przychody10[[#This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SUM(Tabela33064355[#This Row])</f>
        <v>0</v>
      </c>
      <c r="E70" s="99">
        <f>Przychody10[[#This Row],[Kolumna3]]-Przychody10[[#This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SUM(Tabela33064355[#This Row])</f>
        <v>0</v>
      </c>
      <c r="E71" s="99">
        <f>Przychody10[[#This Row],[Kolumna3]]-Przychody10[[#This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SUM(Tabela33064355[#This Row])</f>
        <v>0</v>
      </c>
      <c r="E72" s="99">
        <f>Przychody10[[#This Row],[Kolumna3]]-Przychody10[[#This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SUM(Jedzenie2321[[#All],[0]])</f>
        <v>0</v>
      </c>
      <c r="D79" s="97">
        <f>SUM(Jedzenie2321[[#All],[02]])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SUM(Tabela330324[#This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SUM(Tabela330324[#This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SUM(Tabela330324[#This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SUM(Tabela330324[#This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SUM(Tabela330324[#This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SUM(Tabela330324[#This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SUM(Tabela330324[#This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SUM(Tabela330324[#This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SUM(Tabela330324[#This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SUM(Tabela330324[#This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SUM(Tabela431325[[#All],[Kolumna2]])</f>
        <v>0</v>
      </c>
      <c r="D91" s="97">
        <f>SUM(Tabela431325[[#All],[Kolumna3]])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SUM(Tabela1841335[#This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SUM(Tabela1841335[#This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SUM(Tabela1841335[#This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SUM(Tabela1841335[#This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SUM(Tabela1841335[#This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SUM(Tabela1841335[#This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SUM(Tabela1841335[#This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SUM(Tabela1841335[#This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SUM(Tabela1841335[#This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SUM(Tabela1841335[#This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SUM(Transport3322[[#All],[Kolumna2]])</f>
        <v>0</v>
      </c>
      <c r="D103" s="97">
        <f>SUM(Transport3322[[#All],[Kolumna3]])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SUM(Tabela1942336[#This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SUM(Tabela1942336[#This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SUM(Tabela1942336[#This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SUM(Tabela1942336[#This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SUM(Tabela1942336[#This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SUM(Tabela1942336[#This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SUM(Tabela1942336[#This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SUM(Tabela1942336[#This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SUM(Tabela1942336[#This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SUM(Tabela1942336[#This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SUM(Tabela832326[[#All],[Kolumna2]])</f>
        <v>0</v>
      </c>
      <c r="D115" s="97">
        <f>SUM(Tabela832326[[#All],[Kolumna3]])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SUM(Tabela192143337[#This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SUM(Tabela192143337[#This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SUM(Tabela192143337[#This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SUM(Tabela192143337[#This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SUM(Tabela192143337[#This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SUM(Tabela192143337[#This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SUM(Tabela192143337[#This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SUM(Tabela192143337[#This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SUM(Tabela192143337[#This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SUM(Tabela192143337[#This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SUM(Tabela933327[[#All],[Kolumna2]])</f>
        <v>0</v>
      </c>
      <c r="D127" s="97">
        <f>SUM(Tabela933327[[#All],[Kolumna3]])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SUM(Tabela19212547341[#This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SUM(Tabela19212547341[#This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SUM(Tabela19212547341[#This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SUM(Tabela19212547341[#This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SUM(Tabela19212547341[#This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SUM(Tabela19212547341[#This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SUM(Tabela19212547341[#This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SUM(Tabela19212547341[#This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SUM(Tabela19212547341[#This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SUM(Tabela19212547341[#This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SUM(Tabela1034328[[#All],[Kolumna2]])</f>
        <v>0</v>
      </c>
      <c r="D139" s="97">
        <f>SUM(Tabela1034328[[#All],[Kolumna3]])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SUM(Tabela19212446340[#This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SUM(Tabela19212446340[#This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SUM(Tabela19212446340[#This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SUM(Tabela19212446340[#This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SUM(Tabela19212446340[#This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SUM(Tabela19212446340[#This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SUM(Tabela19212446340[#This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SUM(Tabela19212446340[#This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SUM(Tabela19212446340[#This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SUM(Tabela19212446340[#This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SUM(Tabela1135329[[#All],[Kolumna2]])</f>
        <v>0</v>
      </c>
      <c r="D151" s="97">
        <f>SUM(Tabela1135329[[#All],[Kolumna3]])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SUM(Tabela192244338[#This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SUM(Tabela192244338[#This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SUM(Tabela192244338[#This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SUM(Tabela192244338[#This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SUM(Tabela192244338[#This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SUM(Tabela192244338[#This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SUM(Tabela192244338[#This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SUM(Tabela192244338[#This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SUM(Tabela192244338[#This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SUM(Tabela192244338[#This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SUM(Tabela1236330[[#All],[Kolumna2]])</f>
        <v>0</v>
      </c>
      <c r="D163" s="97">
        <f>SUM(Tabela1236330[[#All],[Kolumna3]])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SUM(Tabela2548342[#This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SUM(Tabela2548342[#This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SUM(Tabela2548342[#This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SUM(Tabela2548342[#This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SUM(Tabela2548342[#This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SUM(Tabela2548342[#This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SUM(Tabela2548342[#This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SUM(Tabela2548342[#This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SUM(Tabela2548342[#This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SUM(Tabela2548342[#This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SUM(Tabela1337331[[#All],[Kolumna2]])</f>
        <v>0</v>
      </c>
      <c r="D175" s="97">
        <f>SUM(Tabela1337331[[#All],[Kolumna3]])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SUM(Tabela2649343[#This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SUM(Tabela2649343[#This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SUM(Tabela2649343[#This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SUM(Tabela2649343[#This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SUM(Tabela2649343[#This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SUM(Tabela2649343[#This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SUM(Tabela2649343[#This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SUM(Tabela2649343[#This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SUM(Tabela2649343[#This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SUM(Tabela2649343[#This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SUM(Tabela1438332[[#All],[Kolumna2]])</f>
        <v>0</v>
      </c>
      <c r="D187" s="97">
        <f>SUM(Tabela1438332[[#All],[Kolumna3]])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SUM(Tabela2750344[#This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SUM(Tabela2750344[#This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SUM(Tabela2750344[#This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SUM(Tabela2750344[#This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SUM(Tabela2750344[#This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SUM(Tabela2750344[#This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SUM(Tabela2750344[#This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SUM(Tabela2750344[#This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SUM(Tabela2750344[#This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SUM(Tabela2750344[#This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SUM(Tabela1539333[[#All],[Kolumna2]])</f>
        <v>0</v>
      </c>
      <c r="D199" s="97">
        <f>SUM(Tabela1539333[[#All],[Kolumna3]])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SUM(Tabela2851345[#This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SUM(Tabela2851345[#This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SUM(Tabela2851345[#This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SUM(Tabela2851345[#This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SUM(Tabela2851345[#This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SUM(Tabela2851345[#This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SUM(Tabela2851345[#This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SUM(Tabela2851345[#This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SUM(Tabela2851345[#This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SUM(Tabela2851345[#This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SUM(Tabela1640334[[#All],[Kolumna2]])</f>
        <v>0</v>
      </c>
      <c r="D211" s="97">
        <f>SUM(Tabela1640334[[#All],[Kolumna3]])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SUM(Tabela192345339[#This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SUM(Tabela192345339[#This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SUM(Tabela192345339[#This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SUM(Tabela192345339[#This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SUM(Tabela192345339[#This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SUM(Tabela192345339[#This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SUM(Tabela192345339[#This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SUM(Tabela192345339[#This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SUM(Tabela192345339[#This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SUM(Tabela192345339[#This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SUM(Tabela164058346[[#All],[Kolumna2]])</f>
        <v>0</v>
      </c>
      <c r="D223" s="97">
        <f>SUM(Tabela164058346[[#All],[Kolumna3]])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SUM(Tabela19234559347[#This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SUM(Tabela19234559347[#This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SUM(Tabela19234559347[#This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SUM(Tabela19234559347[#This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SUM(Tabela19234559347[#This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SUM(Tabela19234559347[#This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SUM(Tabela19234559347[#This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SUM(Tabela19234559347[#This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SUM(Tabela19234559347[#This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SUM(Tabela19234559347[#This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SUM(Tabela16405860348[[#All],[Kolumna2]])</f>
        <v>0</v>
      </c>
      <c r="D235" s="97">
        <f>SUM(Tabela16405860348[[#All],[Kolumna3]])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SUM(Tabela1923455962350[#This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SUM(Tabela1923455962350[#This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SUM(Tabela1923455962350[#This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SUM(Tabela1923455962350[#This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SUM(Tabela1923455962350[#This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SUM(Tabela1923455962350[#This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SUM(Tabela1923455962350[#This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SUM(Tabela1923455962350[#This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SUM(Tabela1923455962350[#This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SUM(Tabela1923455962350[#This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SUM(Tabela1640586061349[[#All],[Kolumna2]])</f>
        <v>0</v>
      </c>
      <c r="D247" s="97">
        <f>SUM(Tabela1640586061349[[#All],[Kolumna3]])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SUM(Tabela1923455963351[#This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SUM(Tabela1923455963351[#This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SUM(Tabela1923455963351[#This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SUM(Tabela1923455963351[#This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SUM(Tabela1923455963351[#This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SUM(Tabela1923455963351[#This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SUM(Tabela1923455963351[#This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SUM(Tabela1923455963351[#This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SUM(Tabela1923455963351[#This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SUM(Tabela1923455963351[#This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{89095AAC-E8EC-884A-8F59-39E49CABC1ED}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{0580CD40-AE00-2146-88D9-A893D6597C05}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{A8885F91-326F-3D49-9565-D3DD6C64C1CF}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{FDD5150D-29D6-C64D-9090-220D88B6AD3B}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{82C39B48-6C5B-204E-94A9-5A60184C5E25}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{DDF50179-861C-3A4E-A6E8-F2821ED6D246}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{8BEE728F-5D8E-3642-A59D-A2EAEBE59514}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{A408FD8C-4977-2C42-89B9-44AD29CEF1F6}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{FC8E92EC-95DF-794F-9880-A266F6529167}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{4D8E731A-73FE-D64F-BB41-52AEF8F6F819}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{E3606CD8-0002-F84A-B98E-E94F17A4E618}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{A953088E-CDDD-0441-877B-7DB939F70801}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{91A348D5-112B-5741-931D-92FA5AE5E2B2}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{2C491819-60AC-C341-BAE5-A72D3C969DC3}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{D02FEBFD-ADCF-EA4C-8F86-83CB208AFCD9}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{73ECD70E-B8EA-0E4A-B359-442C2E64A359}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{987A11A7-7695-294A-85DB-6AE6CC17E900}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{27CF4988-7ACE-D940-890D-ABA0534E446A}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{B277F7B2-4755-B243-88B2-5008F86C36E9}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{5BB32E94-E23F-6043-ADC3-2D14783FF8F3}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{D5FA3951-E1EF-A54A-8543-7793EB51E6F7}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{8CF3B6F2-A1AA-1D41-A825-5F1E4752EB03}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{73D43306-E280-2D45-AF04-95207EF1584B}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{D86CF4C5-D50D-9648-8DB2-5274D9E4BB5E}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{B70ACEEB-1553-AE42-8BF6-48811ED9C863}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{190B7512-E91B-8342-8A60-DCE3334D6EB4}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{EB7B3D0F-A03B-4D4B-A884-051776A16B5A}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{863CD70E-DE8E-3443-AC7D-CC38F6845DEE}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{AA47CCFA-61BE-714C-B1EC-5F5F542DAF6E}</x14:id>
        </ext>
      </extLst>
    </cfRule>
  </conditionalFormatting>
  <conditionalFormatting sqref="I58:AM72">
    <cfRule type="expression" dxfId="1922" priority="17">
      <formula>I$56="DZIŚ"</formula>
    </cfRule>
  </conditionalFormatting>
  <conditionalFormatting sqref="I80:AM89">
    <cfRule type="expression" dxfId="1921" priority="16">
      <formula>I$56="DZIŚ"</formula>
    </cfRule>
  </conditionalFormatting>
  <conditionalFormatting sqref="I2:AM2 I3">
    <cfRule type="expression" dxfId="1920" priority="15">
      <formula>I$56="DZIŚ"</formula>
    </cfRule>
  </conditionalFormatting>
  <conditionalFormatting sqref="I92:AM101">
    <cfRule type="expression" dxfId="1919" priority="14">
      <formula>I$56="DZIŚ"</formula>
    </cfRule>
  </conditionalFormatting>
  <conditionalFormatting sqref="I104:AM113">
    <cfRule type="expression" dxfId="1918" priority="13">
      <formula>I$56="DZIŚ"</formula>
    </cfRule>
  </conditionalFormatting>
  <conditionalFormatting sqref="I116:AM125">
    <cfRule type="expression" dxfId="1917" priority="12">
      <formula>I$56="DZIŚ"</formula>
    </cfRule>
  </conditionalFormatting>
  <conditionalFormatting sqref="I128:AM137">
    <cfRule type="expression" dxfId="1916" priority="11">
      <formula>I$56="DZIŚ"</formula>
    </cfRule>
  </conditionalFormatting>
  <conditionalFormatting sqref="I140:AM149">
    <cfRule type="expression" dxfId="1915" priority="10">
      <formula>I$56="DZIŚ"</formula>
    </cfRule>
  </conditionalFormatting>
  <conditionalFormatting sqref="I152:AM161">
    <cfRule type="expression" dxfId="1914" priority="9">
      <formula>I$56="DZIŚ"</formula>
    </cfRule>
  </conditionalFormatting>
  <conditionalFormatting sqref="I164:AM173">
    <cfRule type="expression" dxfId="1913" priority="8">
      <formula>I$56="DZIŚ"</formula>
    </cfRule>
  </conditionalFormatting>
  <conditionalFormatting sqref="I176:AM185">
    <cfRule type="expression" dxfId="1912" priority="7">
      <formula>I$56="DZIŚ"</formula>
    </cfRule>
  </conditionalFormatting>
  <conditionalFormatting sqref="I188:AM197">
    <cfRule type="expression" dxfId="1911" priority="6">
      <formula>I$56="DZIŚ"</formula>
    </cfRule>
  </conditionalFormatting>
  <conditionalFormatting sqref="I200:AM209">
    <cfRule type="expression" dxfId="1910" priority="5">
      <formula>I$56="DZIŚ"</formula>
    </cfRule>
  </conditionalFormatting>
  <conditionalFormatting sqref="I212:AM221">
    <cfRule type="expression" dxfId="1909" priority="4">
      <formula>I$56="DZIŚ"</formula>
    </cfRule>
  </conditionalFormatting>
  <conditionalFormatting sqref="I224:AM233">
    <cfRule type="expression" dxfId="1908" priority="3">
      <formula>I$56="DZIŚ"</formula>
    </cfRule>
  </conditionalFormatting>
  <conditionalFormatting sqref="I236:AM245">
    <cfRule type="expression" dxfId="1907" priority="2">
      <formula>I$56="DZIŚ"</formula>
    </cfRule>
  </conditionalFormatting>
  <conditionalFormatting sqref="I248:AM257">
    <cfRule type="expression" dxfId="1906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9095AAC-E8EC-884A-8F59-39E49CABC1E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0580CD40-AE00-2146-88D9-A893D6597C0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A8885F91-326F-3D49-9565-D3DD6C64C1C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DD5150D-29D6-C64D-9090-220D88B6AD3B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2C39B48-6C5B-204E-94A9-5A60184C5E25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DF50179-861C-3A4E-A6E8-F2821ED6D24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BEE728F-5D8E-3642-A59D-A2EAEBE5951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A408FD8C-4977-2C42-89B9-44AD29CEF1F6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C8E92EC-95DF-794F-9880-A266F6529167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D8E731A-73FE-D64F-BB41-52AEF8F6F819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E3606CD8-0002-F84A-B98E-E94F17A4E618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A953088E-CDDD-0441-877B-7DB939F70801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1A348D5-112B-5741-931D-92FA5AE5E2B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2C491819-60AC-C341-BAE5-A72D3C969DC3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D02FEBFD-ADCF-EA4C-8F86-83CB208AFCD9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3ECD70E-B8EA-0E4A-B359-442C2E64A359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987A11A7-7695-294A-85DB-6AE6CC17E900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27CF4988-7ACE-D940-890D-ABA0534E446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B277F7B2-4755-B243-88B2-5008F86C36E9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5BB32E94-E23F-6043-ADC3-2D14783FF8F3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5FA3951-E1EF-A54A-8543-7793EB51E6F7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8CF3B6F2-A1AA-1D41-A825-5F1E4752EB03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73D43306-E280-2D45-AF04-95207EF1584B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D86CF4C5-D50D-9648-8DB2-5274D9E4BB5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70ACEEB-1553-AE42-8BF6-48811ED9C86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90B7512-E91B-8342-8A60-DCE3334D6EB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B7B3D0F-A03B-4D4B-A884-051776A16B5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63CD70E-DE8E-3443-AC7D-CC38F6845DE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AA47CCFA-61BE-714C-B1EC-5F5F542DAF6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44501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"Listopad "&amp;'CAŁY ROK'!D2:E2</f>
        <v>Listopad 2021</v>
      </c>
      <c r="E2" s="8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30</v>
      </c>
      <c r="C29" s="76"/>
      <c r="D29" s="77"/>
      <c r="E29" s="18">
        <f ca="1">IF(MONTH(G1)&lt;MONTH(TODAY()),1,DAY(TODAY())/DAY(EOMONTH(G1,0)))</f>
        <v>3.3333333333333333E-2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SUM(Przychody11[[#All],[Kolumna2]])</f>
        <v>0</v>
      </c>
      <c r="D57" s="97">
        <f>SUM(Przychody11[[#All],[Kolumna3]])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SUM(Tabela33064410[#This Row])</f>
        <v>0</v>
      </c>
      <c r="E58" s="99">
        <f>Przychody11[[#This Row],[Kolumna3]]-Przychody11[[#This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SUM(Tabela33064410[#This Row])</f>
        <v>0</v>
      </c>
      <c r="E59" s="99">
        <f>Przychody11[[#This Row],[Kolumna3]]-Przychody11[[#This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SUM(Tabela33064410[#This Row])</f>
        <v>0</v>
      </c>
      <c r="E60" s="99">
        <f>Przychody11[[#This Row],[Kolumna3]]-Przychody11[[#This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SUM(Tabela33064410[#This Row])</f>
        <v>0</v>
      </c>
      <c r="E61" s="99">
        <f>Przychody11[[#This Row],[Kolumna3]]-Przychody11[[#This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SUM(Tabela33064410[#This Row])</f>
        <v>0</v>
      </c>
      <c r="E62" s="99">
        <f>Przychody11[[#This Row],[Kolumna3]]-Przychody11[[#This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SUM(Tabela33064410[#This Row])</f>
        <v>0</v>
      </c>
      <c r="E63" s="99">
        <f>Przychody11[[#This Row],[Kolumna3]]-Przychody11[[#This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SUM(Tabela33064410[#This Row])</f>
        <v>0</v>
      </c>
      <c r="E64" s="99">
        <f>Przychody11[[#This Row],[Kolumna3]]-Przychody11[[#This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SUM(Tabela33064410[#This Row])</f>
        <v>0</v>
      </c>
      <c r="E65" s="99">
        <f>Przychody11[[#This Row],[Kolumna3]]-Przychody11[[#This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SUM(Tabela33064410[#This Row])</f>
        <v>0</v>
      </c>
      <c r="E66" s="99">
        <f>Przychody11[[#This Row],[Kolumna3]]-Przychody11[[#This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SUM(Tabela33064410[#This Row])</f>
        <v>0</v>
      </c>
      <c r="E67" s="99">
        <f>Przychody11[[#This Row],[Kolumna3]]-Przychody11[[#This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SUM(Tabela33064410[#This Row])</f>
        <v>0</v>
      </c>
      <c r="E68" s="99">
        <f>Przychody11[[#This Row],[Kolumna3]]-Przychody11[[#This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SUM(Tabela33064410[#This Row])</f>
        <v>0</v>
      </c>
      <c r="E69" s="99">
        <f>Przychody11[[#This Row],[Kolumna3]]-Przychody11[[#This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SUM(Tabela33064410[#This Row])</f>
        <v>0</v>
      </c>
      <c r="E70" s="99">
        <f>Przychody11[[#This Row],[Kolumna3]]-Przychody11[[#This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SUM(Tabela33064410[#This Row])</f>
        <v>0</v>
      </c>
      <c r="E71" s="99">
        <f>Przychody11[[#This Row],[Kolumna3]]-Przychody11[[#This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SUM(Tabela33064410[#This Row])</f>
        <v>0</v>
      </c>
      <c r="E72" s="99">
        <f>Przychody11[[#This Row],[Kolumna3]]-Przychody11[[#This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SUM(Jedzenie2366[[#All],[0]])</f>
        <v>0</v>
      </c>
      <c r="D79" s="97">
        <f>SUM(Jedzenie2366[[#All],[02]])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SUM(Tabela330369[#This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SUM(Tabela330369[#This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SUM(Tabela330369[#This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SUM(Tabela330369[#This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SUM(Tabela330369[#This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SUM(Tabela330369[#This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SUM(Tabela330369[#This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SUM(Tabela330369[#This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SUM(Tabela330369[#This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SUM(Tabela330369[#This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SUM(Tabela431370[[#All],[Kolumna2]])</f>
        <v>0</v>
      </c>
      <c r="D91" s="97">
        <f>SUM(Tabela431370[[#All],[Kolumna3]])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SUM(Tabela1841393[#This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SUM(Tabela1841393[#This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SUM(Tabela1841393[#This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SUM(Tabela1841393[#This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SUM(Tabela1841393[#This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SUM(Tabela1841393[#This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SUM(Tabela1841393[#This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SUM(Tabela1841393[#This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SUM(Tabela1841393[#This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SUM(Tabela1841393[#This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SUM(Transport3367[[#All],[Kolumna2]])</f>
        <v>0</v>
      </c>
      <c r="D103" s="97">
        <f>SUM(Transport3367[[#All],[Kolumna3]])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SUM(Tabela1942394[#This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SUM(Tabela1942394[#This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SUM(Tabela1942394[#This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SUM(Tabela1942394[#This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SUM(Tabela1942394[#This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SUM(Tabela1942394[#This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SUM(Tabela1942394[#This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SUM(Tabela1942394[#This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SUM(Tabela1942394[#This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SUM(Tabela1942394[#This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SUM(Tabela832371[[#All],[Kolumna2]])</f>
        <v>0</v>
      </c>
      <c r="D115" s="97">
        <f>SUM(Tabela832371[[#All],[Kolumna3]])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SUM(Tabela192143395[#This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SUM(Tabela192143395[#This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SUM(Tabela192143395[#This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SUM(Tabela192143395[#This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SUM(Tabela192143395[#This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SUM(Tabela192143395[#This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SUM(Tabela192143395[#This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SUM(Tabela192143395[#This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SUM(Tabela192143395[#This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SUM(Tabela192143395[#This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SUM(Tabela933372[[#All],[Kolumna2]])</f>
        <v>0</v>
      </c>
      <c r="D127" s="97">
        <f>SUM(Tabela933372[[#All],[Kolumna3]])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SUM(Tabela19212547399[#This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SUM(Tabela19212547399[#This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SUM(Tabela19212547399[#This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SUM(Tabela19212547399[#This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SUM(Tabela19212547399[#This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SUM(Tabela19212547399[#This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SUM(Tabela19212547399[#This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SUM(Tabela19212547399[#This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SUM(Tabela19212547399[#This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SUM(Tabela19212547399[#This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SUM(Tabela1034373[[#All],[Kolumna2]])</f>
        <v>0</v>
      </c>
      <c r="D139" s="97">
        <f>SUM(Tabela1034373[[#All],[Kolumna3]])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SUM(Tabela19212446398[#This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SUM(Tabela19212446398[#This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SUM(Tabela19212446398[#This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SUM(Tabela19212446398[#This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SUM(Tabela19212446398[#This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SUM(Tabela19212446398[#This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SUM(Tabela19212446398[#This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SUM(Tabela19212446398[#This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SUM(Tabela19212446398[#This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SUM(Tabela19212446398[#This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SUM(Tabela1135374[[#All],[Kolumna2]])</f>
        <v>0</v>
      </c>
      <c r="D151" s="97">
        <f>SUM(Tabela1135374[[#All],[Kolumna3]])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SUM(Tabela192244396[#This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SUM(Tabela192244396[#This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SUM(Tabela192244396[#This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SUM(Tabela192244396[#This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SUM(Tabela192244396[#This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SUM(Tabela192244396[#This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SUM(Tabela192244396[#This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SUM(Tabela192244396[#This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SUM(Tabela192244396[#This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SUM(Tabela192244396[#This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SUM(Tabela1236375[[#All],[Kolumna2]])</f>
        <v>0</v>
      </c>
      <c r="D163" s="97">
        <f>SUM(Tabela1236375[[#All],[Kolumna3]])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SUM(Tabela2548400[#This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SUM(Tabela2548400[#This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SUM(Tabela2548400[#This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SUM(Tabela2548400[#This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SUM(Tabela2548400[#This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SUM(Tabela2548400[#This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SUM(Tabela2548400[#This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SUM(Tabela2548400[#This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SUM(Tabela2548400[#This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SUM(Tabela2548400[#This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SUM(Tabela1337376[[#All],[Kolumna2]])</f>
        <v>0</v>
      </c>
      <c r="D175" s="97">
        <f>SUM(Tabela1337376[[#All],[Kolumna3]])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SUM(Tabela2649401[#This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SUM(Tabela2649401[#This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SUM(Tabela2649401[#This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SUM(Tabela2649401[#This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SUM(Tabela2649401[#This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SUM(Tabela2649401[#This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SUM(Tabela2649401[#This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SUM(Tabela2649401[#This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SUM(Tabela2649401[#This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SUM(Tabela2649401[#This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SUM(Tabela1438380[[#All],[Kolumna2]])</f>
        <v>0</v>
      </c>
      <c r="D187" s="97">
        <f>SUM(Tabela1438380[[#All],[Kolumna3]])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SUM(Tabela2750402[#This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SUM(Tabela2750402[#This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SUM(Tabela2750402[#This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SUM(Tabela2750402[#This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SUM(Tabela2750402[#This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SUM(Tabela2750402[#This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SUM(Tabela2750402[#This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SUM(Tabela2750402[#This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SUM(Tabela2750402[#This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SUM(Tabela2750402[#This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SUM(Tabela1539391[[#All],[Kolumna2]])</f>
        <v>0</v>
      </c>
      <c r="D199" s="97">
        <f>SUM(Tabela1539391[[#All],[Kolumna3]])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SUM(Tabela2851403[#This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SUM(Tabela2851403[#This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SUM(Tabela2851403[#This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SUM(Tabela2851403[#This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SUM(Tabela2851403[#This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SUM(Tabela2851403[#This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SUM(Tabela2851403[#This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SUM(Tabela2851403[#This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SUM(Tabela2851403[#This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SUM(Tabela2851403[#This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SUM(Tabela1640392[[#All],[Kolumna2]])</f>
        <v>0</v>
      </c>
      <c r="D211" s="97">
        <f>SUM(Tabela1640392[[#All],[Kolumna3]])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SUM(Tabela192345397[#This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SUM(Tabela192345397[#This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SUM(Tabela192345397[#This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SUM(Tabela192345397[#This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SUM(Tabela192345397[#This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SUM(Tabela192345397[#This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SUM(Tabela192345397[#This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SUM(Tabela192345397[#This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SUM(Tabela192345397[#This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SUM(Tabela192345397[#This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SUM(Tabela164058404[[#All],[Kolumna2]])</f>
        <v>0</v>
      </c>
      <c r="D223" s="97">
        <f>SUM(Tabela164058404[[#All],[Kolumna3]])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SUM(Tabela19234559405[#This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SUM(Tabela19234559405[#This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SUM(Tabela19234559405[#This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SUM(Tabela19234559405[#This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SUM(Tabela19234559405[#This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SUM(Tabela19234559405[#This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SUM(Tabela19234559405[#This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SUM(Tabela19234559405[#This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SUM(Tabela19234559405[#This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SUM(Tabela19234559405[#This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SUM(Tabela16405860406[[#All],[Kolumna2]])</f>
        <v>0</v>
      </c>
      <c r="D235" s="97">
        <f>SUM(Tabela16405860406[[#All],[Kolumna3]])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SUM(Tabela1923455962408[#This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SUM(Tabela1923455962408[#This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SUM(Tabela1923455962408[#This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SUM(Tabela1923455962408[#This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SUM(Tabela1923455962408[#This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SUM(Tabela1923455962408[#This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SUM(Tabela1923455962408[#This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SUM(Tabela1923455962408[#This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SUM(Tabela1923455962408[#This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SUM(Tabela1923455962408[#This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SUM(Tabela1640586061407[[#All],[Kolumna2]])</f>
        <v>0</v>
      </c>
      <c r="D247" s="97">
        <f>SUM(Tabela1640586061407[[#All],[Kolumna3]])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SUM(Tabela1923455963409[#This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SUM(Tabela1923455963409[#This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SUM(Tabela1923455963409[#This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SUM(Tabela1923455963409[#This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SUM(Tabela1923455963409[#This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SUM(Tabela1923455963409[#This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SUM(Tabela1923455963409[#This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SUM(Tabela1923455963409[#This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SUM(Tabela1923455963409[#This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SUM(Tabela1923455963409[#This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{CC981910-7068-4642-9681-EDA96F097615}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{B4B137AB-0FF8-CD49-9C65-4861D7C028B6}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{B21D6A14-2BF9-BA46-B688-CF48C0BDC202}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{9EC3E95E-AE19-954F-9E21-A4568296D389}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{1B17D95F-EFF2-2E47-A553-840F2FA70B3F}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{3D6F1827-F3BB-3C4F-AFAD-C4B43B760DE7}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{962807A4-0734-E846-B29B-81BA786FA655}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{E2317C91-C0AF-0E43-8D5C-6A372738BBED}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{49036EC1-7820-994E-8D3C-D2EC588FA591}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{C3345B2D-CA36-F84E-9AC9-3CF4FDDDE909}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{068F2EBD-6540-0E4D-8D1B-22B035CA7C50}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{DEEF40D3-ACB5-0D4F-9833-1941CD5CABE7}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{6835539B-A284-BC4B-9762-CC45D79E90D3}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{66F3DDD4-027F-FC43-A690-6C0BFF92C5F7}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{A0276D92-7055-EC4C-8A8D-A56D7B0691FE}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{B7A93119-8CAC-1848-8A5C-0B4063049C81}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{1028757D-5248-7D42-B468-2F5EAB2FA39A}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{C1265E1A-1981-704C-A720-9A314726527F}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{EB3C7F62-982A-CD44-82FA-693EB7DACA73}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{0ACE634C-7FFE-424E-A73B-88AF257D20B6}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{0ED530F0-AF7A-8D4F-A8F8-72B0BF929948}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{4351F779-6D98-BC44-9419-762F1AC91690}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{903B8953-1808-E647-A48F-1DE6D095F15D}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{EA00DC81-0C23-554C-845C-198F56D7ACD0}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{9794FBB0-0316-524C-B246-9DAC825DF062}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{EE309F18-73E2-E849-BDE6-820A136CB148}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{B919CA56-6A6C-0E49-B075-8D7821666F84}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{3BEF5555-2647-BF43-9680-2D0EACCE5433}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{8986D466-B07D-5C48-9625-11345EAEF99B}</x14:id>
        </ext>
      </extLst>
    </cfRule>
  </conditionalFormatting>
  <conditionalFormatting sqref="I58:AM72">
    <cfRule type="expression" dxfId="1281" priority="17">
      <formula>I$56="DZIŚ"</formula>
    </cfRule>
  </conditionalFormatting>
  <conditionalFormatting sqref="I80:AM89">
    <cfRule type="expression" dxfId="1280" priority="16">
      <formula>I$56="DZIŚ"</formula>
    </cfRule>
  </conditionalFormatting>
  <conditionalFormatting sqref="I2:AM2 I3">
    <cfRule type="expression" dxfId="1279" priority="15">
      <formula>I$56="DZIŚ"</formula>
    </cfRule>
  </conditionalFormatting>
  <conditionalFormatting sqref="I92:AM101">
    <cfRule type="expression" dxfId="1278" priority="14">
      <formula>I$56="DZIŚ"</formula>
    </cfRule>
  </conditionalFormatting>
  <conditionalFormatting sqref="I104:AM113">
    <cfRule type="expression" dxfId="1277" priority="13">
      <formula>I$56="DZIŚ"</formula>
    </cfRule>
  </conditionalFormatting>
  <conditionalFormatting sqref="I116:AM125">
    <cfRule type="expression" dxfId="1276" priority="12">
      <formula>I$56="DZIŚ"</formula>
    </cfRule>
  </conditionalFormatting>
  <conditionalFormatting sqref="I128:AM137">
    <cfRule type="expression" dxfId="1275" priority="11">
      <formula>I$56="DZIŚ"</formula>
    </cfRule>
  </conditionalFormatting>
  <conditionalFormatting sqref="I140:AM149">
    <cfRule type="expression" dxfId="1274" priority="10">
      <formula>I$56="DZIŚ"</formula>
    </cfRule>
  </conditionalFormatting>
  <conditionalFormatting sqref="I152:AM161">
    <cfRule type="expression" dxfId="1273" priority="9">
      <formula>I$56="DZIŚ"</formula>
    </cfRule>
  </conditionalFormatting>
  <conditionalFormatting sqref="I164:AM173">
    <cfRule type="expression" dxfId="1272" priority="8">
      <formula>I$56="DZIŚ"</formula>
    </cfRule>
  </conditionalFormatting>
  <conditionalFormatting sqref="I176:AM185">
    <cfRule type="expression" dxfId="1271" priority="7">
      <formula>I$56="DZIŚ"</formula>
    </cfRule>
  </conditionalFormatting>
  <conditionalFormatting sqref="I188:AM197">
    <cfRule type="expression" dxfId="1270" priority="6">
      <formula>I$56="DZIŚ"</formula>
    </cfRule>
  </conditionalFormatting>
  <conditionalFormatting sqref="I200:AM209">
    <cfRule type="expression" dxfId="1269" priority="5">
      <formula>I$56="DZIŚ"</formula>
    </cfRule>
  </conditionalFormatting>
  <conditionalFormatting sqref="I212:AM221">
    <cfRule type="expression" dxfId="1268" priority="4">
      <formula>I$56="DZIŚ"</formula>
    </cfRule>
  </conditionalFormatting>
  <conditionalFormatting sqref="I224:AM233">
    <cfRule type="expression" dxfId="1267" priority="3">
      <formula>I$56="DZIŚ"</formula>
    </cfRule>
  </conditionalFormatting>
  <conditionalFormatting sqref="I236:AM245">
    <cfRule type="expression" dxfId="1266" priority="2">
      <formula>I$56="DZIŚ"</formula>
    </cfRule>
  </conditionalFormatting>
  <conditionalFormatting sqref="I248:AM257">
    <cfRule type="expression" dxfId="1265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981910-7068-4642-9681-EDA96F09761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4B137AB-0FF8-CD49-9C65-4861D7C028B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21D6A14-2BF9-BA46-B688-CF48C0BDC20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9EC3E95E-AE19-954F-9E21-A4568296D389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1B17D95F-EFF2-2E47-A553-840F2FA70B3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D6F1827-F3BB-3C4F-AFAD-C4B43B760DE7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62807A4-0734-E846-B29B-81BA786FA655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2317C91-C0AF-0E43-8D5C-6A372738BBED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9036EC1-7820-994E-8D3C-D2EC588FA59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3345B2D-CA36-F84E-9AC9-3CF4FDDDE909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68F2EBD-6540-0E4D-8D1B-22B035CA7C5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EEF40D3-ACB5-0D4F-9833-1941CD5CABE7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835539B-A284-BC4B-9762-CC45D79E90D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6F3DDD4-027F-FC43-A690-6C0BFF92C5F7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A0276D92-7055-EC4C-8A8D-A56D7B0691FE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B7A93119-8CAC-1848-8A5C-0B4063049C81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1028757D-5248-7D42-B468-2F5EAB2FA39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1265E1A-1981-704C-A720-9A314726527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B3C7F62-982A-CD44-82FA-693EB7DACA7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0ACE634C-7FFE-424E-A73B-88AF257D20B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ED530F0-AF7A-8D4F-A8F8-72B0BF92994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4351F779-6D98-BC44-9419-762F1AC9169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03B8953-1808-E647-A48F-1DE6D095F15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A00DC81-0C23-554C-845C-198F56D7ACD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9794FBB0-0316-524C-B246-9DAC825DF062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E309F18-73E2-E849-BDE6-820A136CB14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B919CA56-6A6C-0E49-B075-8D7821666F8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3BEF5555-2647-BF43-9680-2D0EACCE543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986D466-B07D-5C48-9625-11345EAEF99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44531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"Grudzień "&amp;'CAŁY ROK'!D2:E2</f>
        <v>Grudzień 2021</v>
      </c>
      <c r="E2" s="81"/>
      <c r="G2" s="71" t="s">
        <v>207</v>
      </c>
      <c r="I2" s="36" t="str">
        <f>TEXT(G1, "dddd")</f>
        <v>środa</v>
      </c>
      <c r="J2" s="36" t="str">
        <f>TEXT($G$1+I1, "dddd")</f>
        <v>czwartek</v>
      </c>
      <c r="K2" s="36" t="str">
        <f>TEXT($G$1+J1, "dddd")</f>
        <v>piątek</v>
      </c>
      <c r="L2" s="36" t="str">
        <f>TEXT($G$1+K1, "dddd")</f>
        <v>sobota</v>
      </c>
      <c r="M2" s="36" t="str">
        <f t="shared" ref="M2:AM2" si="0">TEXT($G$1+L1, "dddd")</f>
        <v>niedziela</v>
      </c>
      <c r="N2" s="36" t="str">
        <f t="shared" si="0"/>
        <v>poniedziałek</v>
      </c>
      <c r="O2" s="36" t="str">
        <f t="shared" si="0"/>
        <v>wtorek</v>
      </c>
      <c r="P2" s="36" t="str">
        <f t="shared" si="0"/>
        <v>środa</v>
      </c>
      <c r="Q2" s="36" t="str">
        <f t="shared" si="0"/>
        <v>czwartek</v>
      </c>
      <c r="R2" s="36" t="str">
        <f t="shared" si="0"/>
        <v>piątek</v>
      </c>
      <c r="S2" s="36" t="str">
        <f t="shared" si="0"/>
        <v>sobota</v>
      </c>
      <c r="T2" s="36" t="str">
        <f t="shared" si="0"/>
        <v>niedziela</v>
      </c>
      <c r="U2" s="36" t="str">
        <f t="shared" si="0"/>
        <v>poniedziałek</v>
      </c>
      <c r="V2" s="36" t="str">
        <f t="shared" si="0"/>
        <v>wtorek</v>
      </c>
      <c r="W2" s="36" t="str">
        <f t="shared" si="0"/>
        <v>środa</v>
      </c>
      <c r="X2" s="36" t="str">
        <f t="shared" si="0"/>
        <v>czwartek</v>
      </c>
      <c r="Y2" s="36" t="str">
        <f t="shared" si="0"/>
        <v>piątek</v>
      </c>
      <c r="Z2" s="36" t="str">
        <f t="shared" si="0"/>
        <v>sobota</v>
      </c>
      <c r="AA2" s="36" t="str">
        <f t="shared" si="0"/>
        <v>niedziela</v>
      </c>
      <c r="AB2" s="36" t="str">
        <f t="shared" si="0"/>
        <v>poniedziałek</v>
      </c>
      <c r="AC2" s="36" t="str">
        <f t="shared" si="0"/>
        <v>wtorek</v>
      </c>
      <c r="AD2" s="36" t="str">
        <f t="shared" si="0"/>
        <v>środa</v>
      </c>
      <c r="AE2" s="36" t="str">
        <f t="shared" si="0"/>
        <v>czwartek</v>
      </c>
      <c r="AF2" s="36" t="str">
        <f t="shared" si="0"/>
        <v>piątek</v>
      </c>
      <c r="AG2" s="36" t="str">
        <f t="shared" si="0"/>
        <v>sobota</v>
      </c>
      <c r="AH2" s="36" t="str">
        <f t="shared" si="0"/>
        <v>niedziela</v>
      </c>
      <c r="AI2" s="36" t="str">
        <f t="shared" si="0"/>
        <v>poniedziałek</v>
      </c>
      <c r="AJ2" s="36" t="str">
        <f t="shared" si="0"/>
        <v>wtorek</v>
      </c>
      <c r="AK2" s="36" t="str">
        <f t="shared" si="0"/>
        <v>środa</v>
      </c>
      <c r="AL2" s="36" t="str">
        <f t="shared" si="0"/>
        <v>czwartek</v>
      </c>
      <c r="AM2" s="36" t="str">
        <f t="shared" si="0"/>
        <v>piątek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SUM(Przychody12[[#All],[Kolumna2]])</f>
        <v>0</v>
      </c>
      <c r="D57" s="97">
        <f>SUM(Przychody12[[#All],[Kolumna3]])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SUM(Tabela33064442[#This Row])</f>
        <v>0</v>
      </c>
      <c r="E58" s="99">
        <f>Przychody12[[#This Row],[Kolumna3]]-Przychody12[[#This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SUM(Tabela33064442[#This Row])</f>
        <v>0</v>
      </c>
      <c r="E59" s="99">
        <f>Przychody12[[#This Row],[Kolumna3]]-Przychody12[[#This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SUM(Tabela33064442[#This Row])</f>
        <v>0</v>
      </c>
      <c r="E60" s="99">
        <f>Przychody12[[#This Row],[Kolumna3]]-Przychody12[[#This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SUM(Tabela33064442[#This Row])</f>
        <v>0</v>
      </c>
      <c r="E61" s="99">
        <f>Przychody12[[#This Row],[Kolumna3]]-Przychody12[[#This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SUM(Tabela33064442[#This Row])</f>
        <v>0</v>
      </c>
      <c r="E62" s="99">
        <f>Przychody12[[#This Row],[Kolumna3]]-Przychody12[[#This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SUM(Tabela33064442[#This Row])</f>
        <v>0</v>
      </c>
      <c r="E63" s="99">
        <f>Przychody12[[#This Row],[Kolumna3]]-Przychody12[[#This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SUM(Tabela33064442[#This Row])</f>
        <v>0</v>
      </c>
      <c r="E64" s="99">
        <f>Przychody12[[#This Row],[Kolumna3]]-Przychody12[[#This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SUM(Tabela33064442[#This Row])</f>
        <v>0</v>
      </c>
      <c r="E65" s="99">
        <f>Przychody12[[#This Row],[Kolumna3]]-Przychody12[[#This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SUM(Tabela33064442[#This Row])</f>
        <v>0</v>
      </c>
      <c r="E66" s="99">
        <f>Przychody12[[#This Row],[Kolumna3]]-Przychody12[[#This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SUM(Tabela33064442[#This Row])</f>
        <v>0</v>
      </c>
      <c r="E67" s="99">
        <f>Przychody12[[#This Row],[Kolumna3]]-Przychody12[[#This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SUM(Tabela33064442[#This Row])</f>
        <v>0</v>
      </c>
      <c r="E68" s="99">
        <f>Przychody12[[#This Row],[Kolumna3]]-Przychody12[[#This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SUM(Tabela33064442[#This Row])</f>
        <v>0</v>
      </c>
      <c r="E69" s="99">
        <f>Przychody12[[#This Row],[Kolumna3]]-Przychody12[[#This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SUM(Tabela33064442[#This Row])</f>
        <v>0</v>
      </c>
      <c r="E70" s="99">
        <f>Przychody12[[#This Row],[Kolumna3]]-Przychody12[[#This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SUM(Tabela33064442[#This Row])</f>
        <v>0</v>
      </c>
      <c r="E71" s="99">
        <f>Przychody12[[#This Row],[Kolumna3]]-Przychody12[[#This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SUM(Tabela33064442[#This Row])</f>
        <v>0</v>
      </c>
      <c r="E72" s="99">
        <f>Przychody12[[#This Row],[Kolumna3]]-Przychody12[[#This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SUM(Jedzenie2411[[#All],[0]])</f>
        <v>0</v>
      </c>
      <c r="D79" s="97">
        <f>SUM(Jedzenie2411[[#All],[02]])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SUM(Tabela330414[#This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SUM(Tabela330414[#This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SUM(Tabela330414[#This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SUM(Tabela330414[#This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SUM(Tabela330414[#This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SUM(Tabela330414[#This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SUM(Tabela330414[#This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SUM(Tabela330414[#This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SUM(Tabela330414[#This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SUM(Tabela330414[#This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SUM(Tabela431415[[#All],[Kolumna2]])</f>
        <v>0</v>
      </c>
      <c r="D91" s="97">
        <f>SUM(Tabela431415[[#All],[Kolumna3]])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SUM(Tabela1841425[#This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SUM(Tabela1841425[#This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SUM(Tabela1841425[#This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SUM(Tabela1841425[#This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SUM(Tabela1841425[#This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SUM(Tabela1841425[#This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SUM(Tabela1841425[#This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SUM(Tabela1841425[#This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SUM(Tabela1841425[#This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SUM(Tabela1841425[#This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SUM(Transport3412[[#All],[Kolumna2]])</f>
        <v>0</v>
      </c>
      <c r="D103" s="97">
        <f>SUM(Transport3412[[#All],[Kolumna3]])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SUM(Tabela1942426[#This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SUM(Tabela1942426[#This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SUM(Tabela1942426[#This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SUM(Tabela1942426[#This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SUM(Tabela1942426[#This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SUM(Tabela1942426[#This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SUM(Tabela1942426[#This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SUM(Tabela1942426[#This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SUM(Tabela1942426[#This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SUM(Tabela1942426[#This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SUM(Tabela832416[[#All],[Kolumna2]])</f>
        <v>0</v>
      </c>
      <c r="D115" s="97">
        <f>SUM(Tabela832416[[#All],[Kolumna3]])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SUM(Tabela192143427[#This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SUM(Tabela192143427[#This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SUM(Tabela192143427[#This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SUM(Tabela192143427[#This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SUM(Tabela192143427[#This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SUM(Tabela192143427[#This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SUM(Tabela192143427[#This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SUM(Tabela192143427[#This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SUM(Tabela192143427[#This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SUM(Tabela192143427[#This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SUM(Tabela933417[[#All],[Kolumna2]])</f>
        <v>0</v>
      </c>
      <c r="D127" s="97">
        <f>SUM(Tabela933417[[#All],[Kolumna3]])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SUM(Tabela19212547431[#This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SUM(Tabela19212547431[#This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SUM(Tabela19212547431[#This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SUM(Tabela19212547431[#This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SUM(Tabela19212547431[#This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SUM(Tabela19212547431[#This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SUM(Tabela19212547431[#This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SUM(Tabela19212547431[#This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SUM(Tabela19212547431[#This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SUM(Tabela19212547431[#This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SUM(Tabela1034418[[#All],[Kolumna2]])</f>
        <v>0</v>
      </c>
      <c r="D139" s="97">
        <f>SUM(Tabela1034418[[#All],[Kolumna3]])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SUM(Tabela19212446430[#This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SUM(Tabela19212446430[#This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SUM(Tabela19212446430[#This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SUM(Tabela19212446430[#This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SUM(Tabela19212446430[#This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SUM(Tabela19212446430[#This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SUM(Tabela19212446430[#This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SUM(Tabela19212446430[#This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SUM(Tabela19212446430[#This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SUM(Tabela19212446430[#This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SUM(Tabela1135419[[#All],[Kolumna2]])</f>
        <v>0</v>
      </c>
      <c r="D151" s="97">
        <f>SUM(Tabela1135419[[#All],[Kolumna3]])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SUM(Tabela192244428[#This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SUM(Tabela192244428[#This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SUM(Tabela192244428[#This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SUM(Tabela192244428[#This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SUM(Tabela192244428[#This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SUM(Tabela192244428[#This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SUM(Tabela192244428[#This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SUM(Tabela192244428[#This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SUM(Tabela192244428[#This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SUM(Tabela192244428[#This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SUM(Tabela1236420[[#All],[Kolumna2]])</f>
        <v>0</v>
      </c>
      <c r="D163" s="97">
        <f>SUM(Tabela1236420[[#All],[Kolumna3]])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SUM(Tabela2548432[#This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SUM(Tabela2548432[#This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SUM(Tabela2548432[#This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SUM(Tabela2548432[#This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SUM(Tabela2548432[#This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SUM(Tabela2548432[#This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SUM(Tabela2548432[#This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SUM(Tabela2548432[#This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SUM(Tabela2548432[#This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SUM(Tabela2548432[#This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SUM(Tabela1337421[[#All],[Kolumna2]])</f>
        <v>0</v>
      </c>
      <c r="D175" s="97">
        <f>SUM(Tabela1337421[[#All],[Kolumna3]])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SUM(Tabela2649433[#This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SUM(Tabela2649433[#This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SUM(Tabela2649433[#This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SUM(Tabela2649433[#This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SUM(Tabela2649433[#This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SUM(Tabela2649433[#This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SUM(Tabela2649433[#This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SUM(Tabela2649433[#This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SUM(Tabela2649433[#This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SUM(Tabela2649433[#This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SUM(Tabela1438422[[#All],[Kolumna2]])</f>
        <v>0</v>
      </c>
      <c r="D187" s="97">
        <f>SUM(Tabela1438422[[#All],[Kolumna3]])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SUM(Tabela2750434[#This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SUM(Tabela2750434[#This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SUM(Tabela2750434[#This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SUM(Tabela2750434[#This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SUM(Tabela2750434[#This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SUM(Tabela2750434[#This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SUM(Tabela2750434[#This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SUM(Tabela2750434[#This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SUM(Tabela2750434[#This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SUM(Tabela2750434[#This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SUM(Tabela1539423[[#All],[Kolumna2]])</f>
        <v>0</v>
      </c>
      <c r="D199" s="97">
        <f>SUM(Tabela1539423[[#All],[Kolumna3]])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SUM(Tabela2851435[#This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SUM(Tabela2851435[#This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SUM(Tabela2851435[#This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SUM(Tabela2851435[#This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SUM(Tabela2851435[#This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SUM(Tabela2851435[#This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SUM(Tabela2851435[#This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SUM(Tabela2851435[#This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SUM(Tabela2851435[#This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SUM(Tabela2851435[#This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SUM(Tabela1640424[[#All],[Kolumna2]])</f>
        <v>0</v>
      </c>
      <c r="D211" s="97">
        <f>SUM(Tabela1640424[[#All],[Kolumna3]])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SUM(Tabela192345429[#This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SUM(Tabela192345429[#This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SUM(Tabela192345429[#This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SUM(Tabela192345429[#This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SUM(Tabela192345429[#This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SUM(Tabela192345429[#This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SUM(Tabela192345429[#This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SUM(Tabela192345429[#This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SUM(Tabela192345429[#This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SUM(Tabela192345429[#This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SUM(Tabela164058436[[#All],[Kolumna2]])</f>
        <v>0</v>
      </c>
      <c r="D223" s="97">
        <f>SUM(Tabela164058436[[#All],[Kolumna3]])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SUM(Tabela19234559437[#This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SUM(Tabela19234559437[#This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SUM(Tabela19234559437[#This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SUM(Tabela19234559437[#This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SUM(Tabela19234559437[#This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SUM(Tabela19234559437[#This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SUM(Tabela19234559437[#This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SUM(Tabela19234559437[#This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SUM(Tabela19234559437[#This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SUM(Tabela19234559437[#This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SUM(Tabela16405860438[[#All],[Kolumna2]])</f>
        <v>0</v>
      </c>
      <c r="D235" s="97">
        <f>SUM(Tabela16405860438[[#All],[Kolumna3]])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SUM(Tabela1923455962440[#This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SUM(Tabela1923455962440[#This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SUM(Tabela1923455962440[#This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SUM(Tabela1923455962440[#This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SUM(Tabela1923455962440[#This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SUM(Tabela1923455962440[#This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SUM(Tabela1923455962440[#This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SUM(Tabela1923455962440[#This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SUM(Tabela1923455962440[#This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SUM(Tabela1923455962440[#This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SUM(Tabela1640586061439[[#All],[Kolumna2]])</f>
        <v>0</v>
      </c>
      <c r="D247" s="97">
        <f>SUM(Tabela1640586061439[[#All],[Kolumna3]])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SUM(Tabela1923455963441[#This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SUM(Tabela1923455963441[#This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SUM(Tabela1923455963441[#This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SUM(Tabela1923455963441[#This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SUM(Tabela1923455963441[#This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SUM(Tabela1923455963441[#This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SUM(Tabela1923455963441[#This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SUM(Tabela1923455963441[#This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SUM(Tabela1923455963441[#This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SUM(Tabela1923455963441[#This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{CD092B43-565E-2341-9FF7-DCCD720D5C87}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{65B86FED-2B9E-6346-BDB1-E6371341D388}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{AEC35D3A-1B73-4140-9681-85789F96E564}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{61D93DB6-E729-BA4E-B607-2B6DDBB9F2F7}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{E81DA640-55C5-5D4F-8D8A-42A80C2188A0}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{9D28E3F2-5EA9-FE40-BBB5-FAA48F16D008}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{F4D8D846-27F4-284A-B94F-CF423C16DDB2}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{164043AC-A9BD-ED4A-B567-642C1A56B110}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{4629AA8B-1815-A44A-BBC5-6C874CFE119D}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{6F8F4AAB-3BD1-EF40-8D7B-EED642269A57}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{81EB798A-3123-C945-BA44-E9D4FF47FD04}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{534C633C-DB36-7148-B9D3-363D853ECF77}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{C686790B-ADFD-CB47-B363-3F3020BEF205}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{20D05B6C-B66E-9543-8119-C3692F57DEB9}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{83521061-0444-0540-9C65-33187FA76DD0}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{7CC09A82-AB83-3C41-857D-D798181C4E9C}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{68D970A9-7004-0C46-B2B0-6DADDBCEBCBF}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{DC0691FE-35F3-7847-B4BE-884A66DE0BC0}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{CB8B148E-2598-9E47-B9D7-14C22E072282}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{4708B99A-AAF9-5D4B-B0C1-53DCF2D30EF4}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{0CE06DE9-F86B-E94E-A8A6-F07CFEAB246F}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{E458998D-8BBC-FF4F-A9BD-6000FAF1B45B}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{F82380D1-EA0B-0141-91FC-211F9CBC76EA}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{E3E9E07D-47BA-F741-8676-F8068BBD9313}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{EB93643C-1414-7E40-8121-AA5596A64155}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{334A6B73-2BDF-FE43-96F3-5C4DE6AF77E1}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{EDA0731D-3620-5F46-BFF6-0C3BBCBDDCEF}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{7B5C499E-227B-0949-B539-8380E75BFFDA}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{3B8F721B-22B5-AE43-8A25-9BA8C3EDED50}</x14:id>
        </ext>
      </extLst>
    </cfRule>
  </conditionalFormatting>
  <conditionalFormatting sqref="I58:AM72">
    <cfRule type="expression" dxfId="640" priority="17">
      <formula>I$56="DZIŚ"</formula>
    </cfRule>
  </conditionalFormatting>
  <conditionalFormatting sqref="I80:AM89">
    <cfRule type="expression" dxfId="639" priority="16">
      <formula>I$56="DZIŚ"</formula>
    </cfRule>
  </conditionalFormatting>
  <conditionalFormatting sqref="I2:AM2 I3">
    <cfRule type="expression" dxfId="638" priority="15">
      <formula>I$56="DZIŚ"</formula>
    </cfRule>
  </conditionalFormatting>
  <conditionalFormatting sqref="I92:AM101">
    <cfRule type="expression" dxfId="637" priority="14">
      <formula>I$56="DZIŚ"</formula>
    </cfRule>
  </conditionalFormatting>
  <conditionalFormatting sqref="I104:AM113">
    <cfRule type="expression" dxfId="636" priority="13">
      <formula>I$56="DZIŚ"</formula>
    </cfRule>
  </conditionalFormatting>
  <conditionalFormatting sqref="I116:AM125">
    <cfRule type="expression" dxfId="635" priority="12">
      <formula>I$56="DZIŚ"</formula>
    </cfRule>
  </conditionalFormatting>
  <conditionalFormatting sqref="I128:AM137">
    <cfRule type="expression" dxfId="634" priority="11">
      <formula>I$56="DZIŚ"</formula>
    </cfRule>
  </conditionalFormatting>
  <conditionalFormatting sqref="I140:AM149">
    <cfRule type="expression" dxfId="633" priority="10">
      <formula>I$56="DZIŚ"</formula>
    </cfRule>
  </conditionalFormatting>
  <conditionalFormatting sqref="I152:AM161">
    <cfRule type="expression" dxfId="632" priority="9">
      <formula>I$56="DZIŚ"</formula>
    </cfRule>
  </conditionalFormatting>
  <conditionalFormatting sqref="I164:AM173">
    <cfRule type="expression" dxfId="631" priority="8">
      <formula>I$56="DZIŚ"</formula>
    </cfRule>
  </conditionalFormatting>
  <conditionalFormatting sqref="I176:AM185">
    <cfRule type="expression" dxfId="630" priority="7">
      <formula>I$56="DZIŚ"</formula>
    </cfRule>
  </conditionalFormatting>
  <conditionalFormatting sqref="I188:AM197">
    <cfRule type="expression" dxfId="629" priority="6">
      <formula>I$56="DZIŚ"</formula>
    </cfRule>
  </conditionalFormatting>
  <conditionalFormatting sqref="I200:AM209">
    <cfRule type="expression" dxfId="628" priority="5">
      <formula>I$56="DZIŚ"</formula>
    </cfRule>
  </conditionalFormatting>
  <conditionalFormatting sqref="I212:AM221">
    <cfRule type="expression" dxfId="627" priority="4">
      <formula>I$56="DZIŚ"</formula>
    </cfRule>
  </conditionalFormatting>
  <conditionalFormatting sqref="I224:AM233">
    <cfRule type="expression" dxfId="626" priority="3">
      <formula>I$56="DZIŚ"</formula>
    </cfRule>
  </conditionalFormatting>
  <conditionalFormatting sqref="I236:AM245">
    <cfRule type="expression" dxfId="625" priority="2">
      <formula>I$56="DZIŚ"</formula>
    </cfRule>
  </conditionalFormatting>
  <conditionalFormatting sqref="I248:AM257">
    <cfRule type="expression" dxfId="624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092B43-565E-2341-9FF7-DCCD720D5C8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5B86FED-2B9E-6346-BDB1-E6371341D388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AEC35D3A-1B73-4140-9681-85789F96E564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61D93DB6-E729-BA4E-B607-2B6DDBB9F2F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81DA640-55C5-5D4F-8D8A-42A80C2188A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9D28E3F2-5EA9-FE40-BBB5-FAA48F16D008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4D8D846-27F4-284A-B94F-CF423C16DDB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164043AC-A9BD-ED4A-B567-642C1A56B11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629AA8B-1815-A44A-BBC5-6C874CFE119D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F8F4AAB-3BD1-EF40-8D7B-EED642269A57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1EB798A-3123-C945-BA44-E9D4FF47FD04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34C633C-DB36-7148-B9D3-363D853ECF77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C686790B-ADFD-CB47-B363-3F3020BEF20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20D05B6C-B66E-9543-8119-C3692F57DEB9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83521061-0444-0540-9C65-33187FA76DD0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7CC09A82-AB83-3C41-857D-D798181C4E9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68D970A9-7004-0C46-B2B0-6DADDBCEBCB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DC0691FE-35F3-7847-B4BE-884A66DE0BC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B8B148E-2598-9E47-B9D7-14C22E07228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708B99A-AAF9-5D4B-B0C1-53DCF2D30EF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0CE06DE9-F86B-E94E-A8A6-F07CFEAB246F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458998D-8BBC-FF4F-A9BD-6000FAF1B45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F82380D1-EA0B-0141-91FC-211F9CBC76E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3E9E07D-47BA-F741-8676-F8068BBD931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EB93643C-1414-7E40-8121-AA5596A6415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34A6B73-2BDF-FE43-96F3-5C4DE6AF77E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EDA0731D-3620-5F46-BFF6-0C3BBCBDDCE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B5C499E-227B-0949-B539-8380E75BFFDA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3B8F721B-22B5-AE43-8A25-9BA8C3EDED5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 x14ac:dyDescent="0.3">
      <c r="B2" s="79" t="s">
        <v>149</v>
      </c>
      <c r="C2" s="79"/>
    </row>
    <row r="3" spans="2:3" x14ac:dyDescent="0.2">
      <c r="B3" s="8"/>
      <c r="C3" s="8"/>
    </row>
    <row r="4" spans="2:3" ht="63" customHeight="1" outlineLevel="1" x14ac:dyDescent="0.2">
      <c r="B4" s="84" t="s">
        <v>153</v>
      </c>
      <c r="C4" s="84"/>
    </row>
    <row r="5" spans="2:3" outlineLevel="1" x14ac:dyDescent="0.2">
      <c r="B5" s="20" t="s">
        <v>147</v>
      </c>
      <c r="C5" s="23" t="s">
        <v>148</v>
      </c>
    </row>
    <row r="6" spans="2:3" outlineLevel="1" x14ac:dyDescent="0.2">
      <c r="B6" s="8"/>
      <c r="C6" s="8"/>
    </row>
    <row r="7" spans="2:3" x14ac:dyDescent="0.2">
      <c r="B7" s="8"/>
      <c r="C7" s="8"/>
    </row>
    <row r="8" spans="2:3" ht="22" thickBot="1" x14ac:dyDescent="0.3">
      <c r="B8" s="14" t="s">
        <v>150</v>
      </c>
      <c r="C8" s="15"/>
    </row>
    <row r="10" spans="2:3" ht="19" x14ac:dyDescent="0.25">
      <c r="B10" s="22" t="s">
        <v>26</v>
      </c>
    </row>
    <row r="11" spans="2:3" x14ac:dyDescent="0.2">
      <c r="B11" s="1"/>
    </row>
    <row r="12" spans="2:3" s="44" customFormat="1" x14ac:dyDescent="0.2">
      <c r="B12" s="66" t="s">
        <v>0</v>
      </c>
      <c r="C12" s="66" t="s">
        <v>41</v>
      </c>
    </row>
    <row r="13" spans="2:3" s="44" customFormat="1" x14ac:dyDescent="0.2">
      <c r="B13" s="67"/>
    </row>
    <row r="14" spans="2:3" s="44" customFormat="1" x14ac:dyDescent="0.2">
      <c r="B14" s="41" t="s">
        <v>32</v>
      </c>
      <c r="C14" s="42"/>
    </row>
    <row r="15" spans="2:3" s="44" customFormat="1" ht="16" outlineLevel="1" x14ac:dyDescent="0.2">
      <c r="B15" s="64" t="s">
        <v>34</v>
      </c>
      <c r="C15" s="46"/>
    </row>
    <row r="16" spans="2:3" s="44" customFormat="1" ht="16" outlineLevel="1" x14ac:dyDescent="0.2">
      <c r="B16" s="64" t="s">
        <v>35</v>
      </c>
      <c r="C16" s="46"/>
    </row>
    <row r="17" spans="2:3" s="44" customFormat="1" ht="16" outlineLevel="1" x14ac:dyDescent="0.2">
      <c r="B17" s="64" t="s">
        <v>38</v>
      </c>
      <c r="C17" s="46"/>
    </row>
    <row r="18" spans="2:3" s="44" customFormat="1" ht="16" outlineLevel="1" x14ac:dyDescent="0.2">
      <c r="B18" s="64" t="s">
        <v>36</v>
      </c>
      <c r="C18" s="46"/>
    </row>
    <row r="19" spans="2:3" s="44" customFormat="1" ht="16" outlineLevel="1" x14ac:dyDescent="0.2">
      <c r="B19" s="64" t="s">
        <v>37</v>
      </c>
      <c r="C19" s="46"/>
    </row>
    <row r="20" spans="2:3" s="44" customFormat="1" ht="16" outlineLevel="1" x14ac:dyDescent="0.2">
      <c r="B20" s="64" t="s">
        <v>39</v>
      </c>
      <c r="C20" s="46"/>
    </row>
    <row r="21" spans="2:3" s="44" customFormat="1" ht="16" outlineLevel="1" x14ac:dyDescent="0.2">
      <c r="B21" s="64" t="s">
        <v>40</v>
      </c>
      <c r="C21" s="46"/>
    </row>
    <row r="22" spans="2:3" s="44" customFormat="1" ht="16" outlineLevel="1" x14ac:dyDescent="0.2">
      <c r="B22" s="64" t="s">
        <v>159</v>
      </c>
      <c r="C22" s="46"/>
    </row>
    <row r="23" spans="2:3" s="44" customFormat="1" ht="16" outlineLevel="1" x14ac:dyDescent="0.2">
      <c r="B23" s="64" t="s">
        <v>159</v>
      </c>
      <c r="C23" s="46"/>
    </row>
    <row r="24" spans="2:3" s="44" customFormat="1" ht="16" outlineLevel="1" x14ac:dyDescent="0.2">
      <c r="B24" s="64" t="s">
        <v>159</v>
      </c>
      <c r="C24" s="46"/>
    </row>
    <row r="25" spans="2:3" s="44" customFormat="1" ht="16" outlineLevel="1" x14ac:dyDescent="0.2">
      <c r="B25" s="64" t="s">
        <v>159</v>
      </c>
      <c r="C25" s="46"/>
    </row>
    <row r="26" spans="2:3" s="44" customFormat="1" ht="16" outlineLevel="1" x14ac:dyDescent="0.2">
      <c r="B26" s="64" t="s">
        <v>159</v>
      </c>
      <c r="C26" s="46"/>
    </row>
    <row r="27" spans="2:3" s="44" customFormat="1" ht="16" outlineLevel="1" x14ac:dyDescent="0.2">
      <c r="B27" s="64" t="s">
        <v>159</v>
      </c>
      <c r="C27" s="46"/>
    </row>
    <row r="28" spans="2:3" s="44" customFormat="1" ht="16" outlineLevel="1" x14ac:dyDescent="0.2">
      <c r="B28" s="64" t="s">
        <v>159</v>
      </c>
      <c r="C28" s="46"/>
    </row>
    <row r="29" spans="2:3" s="44" customFormat="1" ht="16" outlineLevel="1" x14ac:dyDescent="0.2">
      <c r="B29" s="64" t="s">
        <v>159</v>
      </c>
      <c r="C29" s="46"/>
    </row>
    <row r="30" spans="2:3" x14ac:dyDescent="0.2">
      <c r="B30" s="2" t="s">
        <v>30</v>
      </c>
    </row>
    <row r="31" spans="2:3" ht="19" x14ac:dyDescent="0.25">
      <c r="B31" s="22" t="s">
        <v>25</v>
      </c>
    </row>
    <row r="33" spans="2:3" s="44" customFormat="1" x14ac:dyDescent="0.2">
      <c r="B33" s="66" t="s">
        <v>0</v>
      </c>
      <c r="C33" s="66" t="s">
        <v>41</v>
      </c>
    </row>
    <row r="34" spans="2:3" s="44" customFormat="1" x14ac:dyDescent="0.2"/>
    <row r="35" spans="2:3" s="44" customFormat="1" x14ac:dyDescent="0.2">
      <c r="B35" s="41" t="s">
        <v>1</v>
      </c>
      <c r="C35" s="42"/>
    </row>
    <row r="36" spans="2:3" s="44" customFormat="1" ht="16" outlineLevel="1" x14ac:dyDescent="0.2">
      <c r="B36" s="68" t="s">
        <v>2</v>
      </c>
      <c r="C36" s="46"/>
    </row>
    <row r="37" spans="2:3" s="44" customFormat="1" ht="16" outlineLevel="1" x14ac:dyDescent="0.2">
      <c r="B37" s="68" t="s">
        <v>3</v>
      </c>
      <c r="C37" s="46"/>
    </row>
    <row r="38" spans="2:3" s="44" customFormat="1" ht="16" outlineLevel="1" x14ac:dyDescent="0.2">
      <c r="B38" s="68" t="s">
        <v>4</v>
      </c>
      <c r="C38" s="46"/>
    </row>
    <row r="39" spans="2:3" s="44" customFormat="1" ht="16" outlineLevel="1" x14ac:dyDescent="0.2">
      <c r="B39" s="68" t="s">
        <v>5</v>
      </c>
      <c r="C39" s="46"/>
    </row>
    <row r="40" spans="2:3" s="44" customFormat="1" ht="16" outlineLevel="1" x14ac:dyDescent="0.2">
      <c r="B40" s="68" t="s">
        <v>9</v>
      </c>
      <c r="C40" s="46"/>
    </row>
    <row r="41" spans="2:3" s="44" customFormat="1" ht="16" outlineLevel="1" x14ac:dyDescent="0.2">
      <c r="B41" s="68" t="s">
        <v>159</v>
      </c>
      <c r="C41" s="69"/>
    </row>
    <row r="42" spans="2:3" s="44" customFormat="1" ht="16" outlineLevel="1" x14ac:dyDescent="0.2">
      <c r="B42" s="68" t="s">
        <v>159</v>
      </c>
      <c r="C42" s="69"/>
    </row>
    <row r="43" spans="2:3" s="44" customFormat="1" ht="16" outlineLevel="1" x14ac:dyDescent="0.2">
      <c r="B43" s="68" t="s">
        <v>159</v>
      </c>
      <c r="C43" s="69"/>
    </row>
    <row r="44" spans="2:3" s="44" customFormat="1" ht="16" outlineLevel="1" x14ac:dyDescent="0.2">
      <c r="B44" s="68" t="s">
        <v>159</v>
      </c>
      <c r="C44" s="69"/>
    </row>
    <row r="45" spans="2:3" s="44" customFormat="1" ht="16" outlineLevel="1" x14ac:dyDescent="0.2">
      <c r="B45" s="68" t="s">
        <v>159</v>
      </c>
      <c r="C45" s="69"/>
    </row>
    <row r="46" spans="2:3" s="44" customFormat="1" x14ac:dyDescent="0.2">
      <c r="B46" s="56" t="s">
        <v>30</v>
      </c>
      <c r="C46" s="46"/>
    </row>
    <row r="47" spans="2:3" s="44" customFormat="1" x14ac:dyDescent="0.2">
      <c r="B47" s="41" t="s">
        <v>10</v>
      </c>
      <c r="C47" s="42"/>
    </row>
    <row r="48" spans="2:3" s="44" customFormat="1" ht="16" outlineLevel="1" x14ac:dyDescent="0.2">
      <c r="B48" s="68" t="s">
        <v>11</v>
      </c>
      <c r="C48" s="46"/>
    </row>
    <row r="49" spans="2:3" s="44" customFormat="1" ht="16" outlineLevel="1" x14ac:dyDescent="0.2">
      <c r="B49" s="68" t="s">
        <v>14</v>
      </c>
      <c r="C49" s="46"/>
    </row>
    <row r="50" spans="2:3" s="44" customFormat="1" ht="16" outlineLevel="1" x14ac:dyDescent="0.2">
      <c r="B50" s="68" t="s">
        <v>12</v>
      </c>
      <c r="C50" s="46"/>
    </row>
    <row r="51" spans="2:3" s="44" customFormat="1" ht="16" outlineLevel="1" x14ac:dyDescent="0.2">
      <c r="B51" s="68" t="s">
        <v>13</v>
      </c>
      <c r="C51" s="46"/>
    </row>
    <row r="52" spans="2:3" s="44" customFormat="1" ht="16" outlineLevel="1" x14ac:dyDescent="0.2">
      <c r="B52" s="68" t="s">
        <v>33</v>
      </c>
      <c r="C52" s="46"/>
    </row>
    <row r="53" spans="2:3" s="44" customFormat="1" ht="16" outlineLevel="1" x14ac:dyDescent="0.2">
      <c r="B53" s="68" t="s">
        <v>15</v>
      </c>
      <c r="C53" s="46"/>
    </row>
    <row r="54" spans="2:3" s="44" customFormat="1" ht="16" outlineLevel="1" x14ac:dyDescent="0.2">
      <c r="B54" s="68" t="s">
        <v>16</v>
      </c>
      <c r="C54" s="46"/>
    </row>
    <row r="55" spans="2:3" s="44" customFormat="1" ht="16" outlineLevel="1" x14ac:dyDescent="0.2">
      <c r="B55" s="68" t="s">
        <v>17</v>
      </c>
      <c r="C55" s="46"/>
    </row>
    <row r="56" spans="2:3" s="44" customFormat="1" ht="16" outlineLevel="1" x14ac:dyDescent="0.2">
      <c r="B56" s="68" t="s">
        <v>104</v>
      </c>
      <c r="C56" s="46"/>
    </row>
    <row r="57" spans="2:3" s="44" customFormat="1" ht="16" outlineLevel="1" x14ac:dyDescent="0.2">
      <c r="B57" s="68" t="s">
        <v>9</v>
      </c>
      <c r="C57" s="46"/>
    </row>
    <row r="58" spans="2:3" s="44" customFormat="1" x14ac:dyDescent="0.2">
      <c r="B58" s="56" t="s">
        <v>30</v>
      </c>
      <c r="C58" s="46"/>
    </row>
    <row r="59" spans="2:3" s="44" customFormat="1" x14ac:dyDescent="0.2">
      <c r="B59" s="41" t="s">
        <v>6</v>
      </c>
      <c r="C59" s="42"/>
    </row>
    <row r="60" spans="2:3" s="44" customFormat="1" ht="16" outlineLevel="1" x14ac:dyDescent="0.2">
      <c r="B60" s="68" t="s">
        <v>91</v>
      </c>
      <c r="C60" s="46"/>
    </row>
    <row r="61" spans="2:3" s="44" customFormat="1" ht="16" outlineLevel="1" x14ac:dyDescent="0.2">
      <c r="B61" s="68" t="s">
        <v>92</v>
      </c>
      <c r="C61" s="46"/>
    </row>
    <row r="62" spans="2:3" s="44" customFormat="1" ht="16" outlineLevel="1" x14ac:dyDescent="0.2">
      <c r="B62" s="68" t="s">
        <v>89</v>
      </c>
      <c r="C62" s="46"/>
    </row>
    <row r="63" spans="2:3" s="44" customFormat="1" ht="16" outlineLevel="1" x14ac:dyDescent="0.2">
      <c r="B63" s="68" t="s">
        <v>90</v>
      </c>
      <c r="C63" s="46"/>
    </row>
    <row r="64" spans="2:3" s="44" customFormat="1" ht="16" outlineLevel="1" x14ac:dyDescent="0.2">
      <c r="B64" s="68" t="s">
        <v>7</v>
      </c>
      <c r="C64" s="46"/>
    </row>
    <row r="65" spans="2:3" s="44" customFormat="1" ht="16" outlineLevel="1" x14ac:dyDescent="0.2">
      <c r="B65" s="68" t="s">
        <v>93</v>
      </c>
      <c r="C65" s="46"/>
    </row>
    <row r="66" spans="2:3" s="44" customFormat="1" ht="16" outlineLevel="1" x14ac:dyDescent="0.2">
      <c r="B66" s="68" t="s">
        <v>8</v>
      </c>
      <c r="C66" s="46"/>
    </row>
    <row r="67" spans="2:3" s="44" customFormat="1" ht="16" outlineLevel="1" x14ac:dyDescent="0.2">
      <c r="B67" s="68" t="s">
        <v>9</v>
      </c>
      <c r="C67" s="46"/>
    </row>
    <row r="68" spans="2:3" s="44" customFormat="1" ht="16" outlineLevel="1" x14ac:dyDescent="0.2">
      <c r="B68" s="68" t="s">
        <v>159</v>
      </c>
      <c r="C68" s="69"/>
    </row>
    <row r="69" spans="2:3" s="44" customFormat="1" ht="16" outlineLevel="1" x14ac:dyDescent="0.2">
      <c r="B69" s="68" t="s">
        <v>159</v>
      </c>
      <c r="C69" s="69"/>
    </row>
    <row r="70" spans="2:3" s="44" customFormat="1" x14ac:dyDescent="0.2">
      <c r="B70" s="56" t="s">
        <v>30</v>
      </c>
    </row>
    <row r="71" spans="2:3" s="44" customFormat="1" x14ac:dyDescent="0.2">
      <c r="B71" s="41" t="s">
        <v>75</v>
      </c>
      <c r="C71" s="42"/>
    </row>
    <row r="72" spans="2:3" s="44" customFormat="1" ht="16" outlineLevel="1" x14ac:dyDescent="0.2">
      <c r="B72" s="68" t="s">
        <v>76</v>
      </c>
      <c r="C72" s="46"/>
    </row>
    <row r="73" spans="2:3" s="44" customFormat="1" ht="16" outlineLevel="1" x14ac:dyDescent="0.2">
      <c r="B73" s="68" t="s">
        <v>77</v>
      </c>
      <c r="C73" s="46"/>
    </row>
    <row r="74" spans="2:3" s="44" customFormat="1" ht="16" outlineLevel="1" x14ac:dyDescent="0.2">
      <c r="B74" s="68" t="s">
        <v>78</v>
      </c>
      <c r="C74" s="46"/>
    </row>
    <row r="75" spans="2:3" s="44" customFormat="1" ht="16" outlineLevel="1" x14ac:dyDescent="0.2">
      <c r="B75" s="68" t="s">
        <v>79</v>
      </c>
      <c r="C75" s="46"/>
    </row>
    <row r="76" spans="2:3" s="44" customFormat="1" ht="16" outlineLevel="1" x14ac:dyDescent="0.2">
      <c r="B76" s="68" t="s">
        <v>9</v>
      </c>
      <c r="C76" s="46"/>
    </row>
    <row r="77" spans="2:3" s="44" customFormat="1" ht="16" outlineLevel="1" x14ac:dyDescent="0.2">
      <c r="B77" s="68" t="s">
        <v>159</v>
      </c>
      <c r="C77" s="69"/>
    </row>
    <row r="78" spans="2:3" s="44" customFormat="1" ht="16" outlineLevel="1" x14ac:dyDescent="0.2">
      <c r="B78" s="68" t="s">
        <v>159</v>
      </c>
      <c r="C78" s="69"/>
    </row>
    <row r="79" spans="2:3" s="44" customFormat="1" ht="16" outlineLevel="1" x14ac:dyDescent="0.2">
      <c r="B79" s="68" t="s">
        <v>159</v>
      </c>
      <c r="C79" s="69"/>
    </row>
    <row r="80" spans="2:3" s="44" customFormat="1" ht="16" outlineLevel="1" x14ac:dyDescent="0.2">
      <c r="B80" s="68" t="s">
        <v>159</v>
      </c>
      <c r="C80" s="69"/>
    </row>
    <row r="81" spans="2:5" s="44" customFormat="1" ht="16" outlineLevel="1" x14ac:dyDescent="0.2">
      <c r="B81" s="68" t="s">
        <v>159</v>
      </c>
      <c r="C81" s="69"/>
    </row>
    <row r="82" spans="2:5" s="44" customFormat="1" x14ac:dyDescent="0.2"/>
    <row r="83" spans="2:5" s="44" customFormat="1" x14ac:dyDescent="0.2">
      <c r="B83" s="41" t="s">
        <v>98</v>
      </c>
      <c r="C83" s="42"/>
      <c r="E83" s="52"/>
    </row>
    <row r="84" spans="2:5" s="44" customFormat="1" ht="16" outlineLevel="1" x14ac:dyDescent="0.2">
      <c r="B84" s="68" t="s">
        <v>99</v>
      </c>
      <c r="C84" s="46"/>
    </row>
    <row r="85" spans="2:5" s="44" customFormat="1" ht="16" outlineLevel="1" x14ac:dyDescent="0.2">
      <c r="B85" s="68" t="s">
        <v>100</v>
      </c>
      <c r="C85" s="46"/>
    </row>
    <row r="86" spans="2:5" s="44" customFormat="1" ht="16" outlineLevel="1" x14ac:dyDescent="0.2">
      <c r="B86" s="68" t="s">
        <v>101</v>
      </c>
      <c r="C86" s="46"/>
    </row>
    <row r="87" spans="2:5" s="44" customFormat="1" ht="16" outlineLevel="1" x14ac:dyDescent="0.2">
      <c r="B87" s="68" t="s">
        <v>9</v>
      </c>
      <c r="C87" s="46"/>
    </row>
    <row r="88" spans="2:5" s="44" customFormat="1" ht="16" outlineLevel="1" x14ac:dyDescent="0.2">
      <c r="B88" s="68" t="s">
        <v>159</v>
      </c>
      <c r="C88" s="69"/>
    </row>
    <row r="89" spans="2:5" s="44" customFormat="1" ht="16" outlineLevel="1" x14ac:dyDescent="0.2">
      <c r="B89" s="68" t="s">
        <v>159</v>
      </c>
      <c r="C89" s="69"/>
    </row>
    <row r="90" spans="2:5" s="44" customFormat="1" ht="16" outlineLevel="1" x14ac:dyDescent="0.2">
      <c r="B90" s="68" t="s">
        <v>159</v>
      </c>
      <c r="C90" s="69"/>
    </row>
    <row r="91" spans="2:5" s="44" customFormat="1" ht="16" outlineLevel="1" x14ac:dyDescent="0.2">
      <c r="B91" s="68" t="s">
        <v>159</v>
      </c>
      <c r="C91" s="69"/>
    </row>
    <row r="92" spans="2:5" s="44" customFormat="1" ht="16" outlineLevel="1" x14ac:dyDescent="0.2">
      <c r="B92" s="68" t="s">
        <v>159</v>
      </c>
      <c r="C92" s="69"/>
    </row>
    <row r="93" spans="2:5" s="44" customFormat="1" ht="16" outlineLevel="1" x14ac:dyDescent="0.2">
      <c r="B93" s="68" t="s">
        <v>159</v>
      </c>
      <c r="C93" s="69"/>
    </row>
    <row r="94" spans="2:5" s="44" customFormat="1" x14ac:dyDescent="0.2">
      <c r="B94" s="59"/>
    </row>
    <row r="95" spans="2:5" s="44" customFormat="1" x14ac:dyDescent="0.2">
      <c r="B95" s="41" t="s">
        <v>18</v>
      </c>
      <c r="C95" s="42"/>
    </row>
    <row r="96" spans="2:5" s="44" customFormat="1" ht="16" outlineLevel="1" x14ac:dyDescent="0.2">
      <c r="B96" s="68" t="s">
        <v>125</v>
      </c>
      <c r="C96" s="46"/>
    </row>
    <row r="97" spans="2:3" s="44" customFormat="1" ht="16" outlineLevel="1" x14ac:dyDescent="0.2">
      <c r="B97" s="68" t="s">
        <v>83</v>
      </c>
      <c r="C97" s="46"/>
    </row>
    <row r="98" spans="2:3" s="44" customFormat="1" ht="16" outlineLevel="1" x14ac:dyDescent="0.2">
      <c r="B98" s="68" t="s">
        <v>82</v>
      </c>
      <c r="C98" s="46"/>
    </row>
    <row r="99" spans="2:3" s="44" customFormat="1" ht="16" outlineLevel="1" x14ac:dyDescent="0.2">
      <c r="B99" s="68" t="s">
        <v>84</v>
      </c>
      <c r="C99" s="46"/>
    </row>
    <row r="100" spans="2:3" s="44" customFormat="1" ht="16" outlineLevel="1" x14ac:dyDescent="0.2">
      <c r="B100" s="68" t="s">
        <v>9</v>
      </c>
      <c r="C100" s="46"/>
    </row>
    <row r="101" spans="2:3" s="44" customFormat="1" ht="16" outlineLevel="1" x14ac:dyDescent="0.2">
      <c r="B101" s="68" t="s">
        <v>159</v>
      </c>
      <c r="C101" s="69"/>
    </row>
    <row r="102" spans="2:3" s="44" customFormat="1" ht="16" outlineLevel="1" x14ac:dyDescent="0.2">
      <c r="B102" s="68" t="s">
        <v>159</v>
      </c>
      <c r="C102" s="69"/>
    </row>
    <row r="103" spans="2:3" s="44" customFormat="1" ht="16" outlineLevel="1" x14ac:dyDescent="0.2">
      <c r="B103" s="68" t="s">
        <v>159</v>
      </c>
      <c r="C103" s="69"/>
    </row>
    <row r="104" spans="2:3" s="44" customFormat="1" ht="16" outlineLevel="1" x14ac:dyDescent="0.2">
      <c r="B104" s="68" t="s">
        <v>159</v>
      </c>
      <c r="C104" s="69"/>
    </row>
    <row r="105" spans="2:3" s="44" customFormat="1" ht="16" outlineLevel="1" x14ac:dyDescent="0.2">
      <c r="B105" s="68" t="s">
        <v>159</v>
      </c>
      <c r="C105" s="69"/>
    </row>
    <row r="106" spans="2:3" s="44" customFormat="1" x14ac:dyDescent="0.2">
      <c r="B106" s="56" t="s">
        <v>30</v>
      </c>
    </row>
    <row r="107" spans="2:3" s="44" customFormat="1" x14ac:dyDescent="0.2">
      <c r="B107" s="41" t="s">
        <v>80</v>
      </c>
      <c r="C107" s="42"/>
    </row>
    <row r="108" spans="2:3" s="44" customFormat="1" ht="16" outlineLevel="1" x14ac:dyDescent="0.2">
      <c r="B108" s="68" t="s">
        <v>81</v>
      </c>
      <c r="C108" s="46"/>
    </row>
    <row r="109" spans="2:3" s="44" customFormat="1" ht="16" outlineLevel="1" x14ac:dyDescent="0.2">
      <c r="B109" s="68" t="s">
        <v>86</v>
      </c>
      <c r="C109" s="46"/>
    </row>
    <row r="110" spans="2:3" s="44" customFormat="1" ht="16" outlineLevel="1" x14ac:dyDescent="0.2">
      <c r="B110" s="68" t="s">
        <v>87</v>
      </c>
      <c r="C110" s="46"/>
    </row>
    <row r="111" spans="2:3" s="44" customFormat="1" ht="16" outlineLevel="1" x14ac:dyDescent="0.2">
      <c r="B111" s="68" t="s">
        <v>88</v>
      </c>
      <c r="C111" s="46"/>
    </row>
    <row r="112" spans="2:3" s="44" customFormat="1" ht="16" outlineLevel="1" x14ac:dyDescent="0.2">
      <c r="B112" s="68" t="s">
        <v>9</v>
      </c>
      <c r="C112" s="46"/>
    </row>
    <row r="113" spans="2:3" s="44" customFormat="1" ht="16" outlineLevel="1" x14ac:dyDescent="0.2">
      <c r="B113" s="68" t="s">
        <v>159</v>
      </c>
      <c r="C113" s="69"/>
    </row>
    <row r="114" spans="2:3" s="44" customFormat="1" ht="16" outlineLevel="1" x14ac:dyDescent="0.2">
      <c r="B114" s="68" t="s">
        <v>159</v>
      </c>
      <c r="C114" s="69"/>
    </row>
    <row r="115" spans="2:3" s="44" customFormat="1" ht="16" outlineLevel="1" x14ac:dyDescent="0.2">
      <c r="B115" s="68" t="s">
        <v>159</v>
      </c>
      <c r="C115" s="69"/>
    </row>
    <row r="116" spans="2:3" s="44" customFormat="1" ht="16" outlineLevel="1" x14ac:dyDescent="0.2">
      <c r="B116" s="68" t="s">
        <v>159</v>
      </c>
      <c r="C116" s="69"/>
    </row>
    <row r="117" spans="2:3" s="44" customFormat="1" ht="16" outlineLevel="1" x14ac:dyDescent="0.2">
      <c r="B117" s="68" t="s">
        <v>159</v>
      </c>
      <c r="C117" s="69"/>
    </row>
    <row r="118" spans="2:3" s="44" customFormat="1" x14ac:dyDescent="0.2">
      <c r="B118" s="56" t="s">
        <v>30</v>
      </c>
    </row>
    <row r="119" spans="2:3" s="44" customFormat="1" x14ac:dyDescent="0.2">
      <c r="B119" s="41" t="s">
        <v>103</v>
      </c>
      <c r="C119" s="42"/>
    </row>
    <row r="120" spans="2:3" s="44" customFormat="1" ht="16" outlineLevel="1" x14ac:dyDescent="0.2">
      <c r="B120" s="68" t="s">
        <v>116</v>
      </c>
      <c r="C120" s="46"/>
    </row>
    <row r="121" spans="2:3" s="44" customFormat="1" ht="16" outlineLevel="1" x14ac:dyDescent="0.2">
      <c r="B121" s="68" t="s">
        <v>117</v>
      </c>
      <c r="C121" s="46"/>
    </row>
    <row r="122" spans="2:3" s="44" customFormat="1" ht="16" outlineLevel="1" x14ac:dyDescent="0.2">
      <c r="B122" s="68" t="s">
        <v>118</v>
      </c>
      <c r="C122" s="46"/>
    </row>
    <row r="123" spans="2:3" s="44" customFormat="1" ht="16" outlineLevel="1" x14ac:dyDescent="0.2">
      <c r="B123" s="68" t="s">
        <v>119</v>
      </c>
      <c r="C123" s="46"/>
    </row>
    <row r="124" spans="2:3" s="44" customFormat="1" ht="16" outlineLevel="1" x14ac:dyDescent="0.2">
      <c r="B124" s="68" t="s">
        <v>120</v>
      </c>
      <c r="C124" s="46"/>
    </row>
    <row r="125" spans="2:3" s="44" customFormat="1" ht="16" outlineLevel="1" x14ac:dyDescent="0.2">
      <c r="B125" s="68" t="s">
        <v>9</v>
      </c>
      <c r="C125" s="46"/>
    </row>
    <row r="126" spans="2:3" s="44" customFormat="1" ht="16" outlineLevel="1" x14ac:dyDescent="0.2">
      <c r="B126" s="68" t="s">
        <v>159</v>
      </c>
      <c r="C126" s="69"/>
    </row>
    <row r="127" spans="2:3" s="44" customFormat="1" ht="16" outlineLevel="1" x14ac:dyDescent="0.2">
      <c r="B127" s="68" t="s">
        <v>159</v>
      </c>
      <c r="C127" s="69"/>
    </row>
    <row r="128" spans="2:3" s="44" customFormat="1" ht="16" outlineLevel="1" x14ac:dyDescent="0.2">
      <c r="B128" s="68" t="s">
        <v>159</v>
      </c>
      <c r="C128" s="69"/>
    </row>
    <row r="129" spans="2:3" s="44" customFormat="1" ht="16" outlineLevel="1" x14ac:dyDescent="0.2">
      <c r="B129" s="68" t="s">
        <v>159</v>
      </c>
      <c r="C129" s="69"/>
    </row>
    <row r="130" spans="2:3" s="44" customFormat="1" x14ac:dyDescent="0.2">
      <c r="B130" s="56" t="s">
        <v>30</v>
      </c>
    </row>
    <row r="131" spans="2:3" s="44" customFormat="1" x14ac:dyDescent="0.2">
      <c r="B131" s="41" t="s">
        <v>105</v>
      </c>
      <c r="C131" s="42"/>
    </row>
    <row r="132" spans="2:3" s="44" customFormat="1" ht="16" outlineLevel="1" x14ac:dyDescent="0.2">
      <c r="B132" s="68" t="s">
        <v>107</v>
      </c>
      <c r="C132" s="46"/>
    </row>
    <row r="133" spans="2:3" s="44" customFormat="1" ht="16" outlineLevel="1" x14ac:dyDescent="0.2">
      <c r="B133" s="68" t="s">
        <v>106</v>
      </c>
      <c r="C133" s="46"/>
    </row>
    <row r="134" spans="2:3" s="44" customFormat="1" ht="16" outlineLevel="1" x14ac:dyDescent="0.2">
      <c r="B134" s="68" t="s">
        <v>109</v>
      </c>
      <c r="C134" s="46"/>
    </row>
    <row r="135" spans="2:3" s="44" customFormat="1" ht="16" outlineLevel="1" x14ac:dyDescent="0.2">
      <c r="B135" s="68" t="s">
        <v>108</v>
      </c>
      <c r="C135" s="46"/>
    </row>
    <row r="136" spans="2:3" s="44" customFormat="1" ht="16" outlineLevel="1" x14ac:dyDescent="0.2">
      <c r="B136" s="68" t="s">
        <v>114</v>
      </c>
      <c r="C136" s="46"/>
    </row>
    <row r="137" spans="2:3" s="44" customFormat="1" ht="16" outlineLevel="1" x14ac:dyDescent="0.2">
      <c r="B137" s="68" t="s">
        <v>110</v>
      </c>
      <c r="C137" s="46"/>
    </row>
    <row r="138" spans="2:3" s="44" customFormat="1" ht="16" outlineLevel="1" x14ac:dyDescent="0.2">
      <c r="B138" s="68" t="s">
        <v>124</v>
      </c>
      <c r="C138" s="46"/>
    </row>
    <row r="139" spans="2:3" s="44" customFormat="1" ht="16" outlineLevel="1" x14ac:dyDescent="0.2">
      <c r="B139" s="68" t="s">
        <v>9</v>
      </c>
      <c r="C139" s="46"/>
    </row>
    <row r="140" spans="2:3" s="44" customFormat="1" ht="16" outlineLevel="1" x14ac:dyDescent="0.2">
      <c r="B140" s="68" t="s">
        <v>159</v>
      </c>
      <c r="C140" s="69"/>
    </row>
    <row r="141" spans="2:3" s="44" customFormat="1" ht="16" outlineLevel="1" x14ac:dyDescent="0.2">
      <c r="B141" s="68" t="s">
        <v>159</v>
      </c>
      <c r="C141" s="69"/>
    </row>
    <row r="142" spans="2:3" s="44" customFormat="1" x14ac:dyDescent="0.2">
      <c r="B142" s="56" t="s">
        <v>30</v>
      </c>
    </row>
    <row r="143" spans="2:3" s="44" customFormat="1" x14ac:dyDescent="0.2">
      <c r="B143" s="41" t="s">
        <v>102</v>
      </c>
      <c r="C143" s="42"/>
    </row>
    <row r="144" spans="2:3" s="44" customFormat="1" ht="16" outlineLevel="1" x14ac:dyDescent="0.2">
      <c r="B144" s="68" t="s">
        <v>111</v>
      </c>
      <c r="C144" s="46"/>
    </row>
    <row r="145" spans="2:3" s="44" customFormat="1" ht="16" outlineLevel="1" x14ac:dyDescent="0.2">
      <c r="B145" s="68" t="s">
        <v>112</v>
      </c>
      <c r="C145" s="46"/>
    </row>
    <row r="146" spans="2:3" s="44" customFormat="1" ht="16" outlineLevel="1" x14ac:dyDescent="0.2">
      <c r="B146" s="68" t="s">
        <v>113</v>
      </c>
      <c r="C146" s="46"/>
    </row>
    <row r="147" spans="2:3" s="44" customFormat="1" ht="16" outlineLevel="1" x14ac:dyDescent="0.2">
      <c r="B147" s="68" t="s">
        <v>123</v>
      </c>
      <c r="C147" s="46"/>
    </row>
    <row r="148" spans="2:3" s="44" customFormat="1" ht="16" outlineLevel="1" x14ac:dyDescent="0.2">
      <c r="B148" s="68" t="s">
        <v>115</v>
      </c>
      <c r="C148" s="46"/>
    </row>
    <row r="149" spans="2:3" s="44" customFormat="1" ht="16" outlineLevel="1" x14ac:dyDescent="0.2">
      <c r="B149" s="68" t="s">
        <v>121</v>
      </c>
      <c r="C149" s="46"/>
    </row>
    <row r="150" spans="2:3" s="44" customFormat="1" ht="16" outlineLevel="1" x14ac:dyDescent="0.2">
      <c r="B150" s="68" t="s">
        <v>122</v>
      </c>
      <c r="C150" s="46"/>
    </row>
    <row r="151" spans="2:3" s="44" customFormat="1" ht="16" outlineLevel="1" x14ac:dyDescent="0.2">
      <c r="B151" s="68" t="s">
        <v>9</v>
      </c>
      <c r="C151" s="46"/>
    </row>
    <row r="152" spans="2:3" s="44" customFormat="1" ht="16" outlineLevel="1" x14ac:dyDescent="0.2">
      <c r="B152" s="68" t="s">
        <v>159</v>
      </c>
      <c r="C152" s="69"/>
    </row>
    <row r="153" spans="2:3" s="44" customFormat="1" ht="16" outlineLevel="1" x14ac:dyDescent="0.2">
      <c r="B153" s="68" t="s">
        <v>159</v>
      </c>
      <c r="C153" s="69"/>
    </row>
    <row r="154" spans="2:3" s="44" customFormat="1" x14ac:dyDescent="0.2">
      <c r="B154" s="56" t="s">
        <v>30</v>
      </c>
    </row>
    <row r="155" spans="2:3" s="44" customFormat="1" x14ac:dyDescent="0.2">
      <c r="B155" s="41" t="s">
        <v>19</v>
      </c>
      <c r="C155" s="42"/>
    </row>
    <row r="156" spans="2:3" s="44" customFormat="1" ht="16" outlineLevel="1" x14ac:dyDescent="0.2">
      <c r="B156" s="68" t="s">
        <v>21</v>
      </c>
      <c r="C156" s="46"/>
    </row>
    <row r="157" spans="2:3" s="44" customFormat="1" ht="16" outlineLevel="1" x14ac:dyDescent="0.2">
      <c r="B157" s="68" t="s">
        <v>85</v>
      </c>
      <c r="C157" s="46"/>
    </row>
    <row r="158" spans="2:3" s="44" customFormat="1" ht="16" outlineLevel="1" x14ac:dyDescent="0.2">
      <c r="B158" s="68" t="s">
        <v>20</v>
      </c>
      <c r="C158" s="46"/>
    </row>
    <row r="159" spans="2:3" s="44" customFormat="1" ht="16" outlineLevel="1" x14ac:dyDescent="0.2">
      <c r="B159" s="68" t="s">
        <v>9</v>
      </c>
      <c r="C159" s="46"/>
    </row>
    <row r="160" spans="2:3" s="44" customFormat="1" ht="16" outlineLevel="1" x14ac:dyDescent="0.2">
      <c r="B160" s="68" t="s">
        <v>159</v>
      </c>
      <c r="C160" s="46"/>
    </row>
    <row r="161" spans="2:3" s="44" customFormat="1" ht="16" outlineLevel="1" x14ac:dyDescent="0.2">
      <c r="B161" s="68" t="s">
        <v>159</v>
      </c>
      <c r="C161" s="46"/>
    </row>
    <row r="162" spans="2:3" s="44" customFormat="1" ht="16" outlineLevel="1" x14ac:dyDescent="0.2">
      <c r="B162" s="68" t="s">
        <v>159</v>
      </c>
      <c r="C162" s="69"/>
    </row>
    <row r="163" spans="2:3" s="44" customFormat="1" ht="16" outlineLevel="1" x14ac:dyDescent="0.2">
      <c r="B163" s="68" t="s">
        <v>159</v>
      </c>
      <c r="C163" s="69"/>
    </row>
    <row r="164" spans="2:3" s="44" customFormat="1" ht="16" outlineLevel="1" x14ac:dyDescent="0.2">
      <c r="B164" s="68" t="s">
        <v>159</v>
      </c>
      <c r="C164" s="69"/>
    </row>
    <row r="165" spans="2:3" s="44" customFormat="1" ht="16" outlineLevel="1" x14ac:dyDescent="0.2">
      <c r="B165" s="68" t="s">
        <v>159</v>
      </c>
      <c r="C165" s="69"/>
    </row>
    <row r="166" spans="2:3" s="44" customFormat="1" x14ac:dyDescent="0.2">
      <c r="B166" s="56" t="s">
        <v>30</v>
      </c>
    </row>
    <row r="167" spans="2:3" s="44" customFormat="1" x14ac:dyDescent="0.2">
      <c r="B167" s="41" t="s">
        <v>154</v>
      </c>
      <c r="C167" s="42"/>
    </row>
    <row r="168" spans="2:3" s="44" customFormat="1" ht="16" outlineLevel="1" x14ac:dyDescent="0.2">
      <c r="B168" s="68" t="s">
        <v>27</v>
      </c>
      <c r="C168" s="46"/>
    </row>
    <row r="169" spans="2:3" s="44" customFormat="1" ht="16" outlineLevel="1" x14ac:dyDescent="0.2">
      <c r="B169" s="68" t="s">
        <v>28</v>
      </c>
      <c r="C169" s="46"/>
    </row>
    <row r="170" spans="2:3" s="44" customFormat="1" ht="16" outlineLevel="1" x14ac:dyDescent="0.2">
      <c r="B170" s="68" t="s">
        <v>29</v>
      </c>
      <c r="C170" s="46"/>
    </row>
    <row r="171" spans="2:3" s="44" customFormat="1" ht="16" outlineLevel="1" x14ac:dyDescent="0.2">
      <c r="B171" s="68" t="s">
        <v>94</v>
      </c>
      <c r="C171" s="46"/>
    </row>
    <row r="172" spans="2:3" s="44" customFormat="1" ht="16" outlineLevel="1" x14ac:dyDescent="0.2">
      <c r="B172" s="68" t="s">
        <v>95</v>
      </c>
      <c r="C172" s="46"/>
    </row>
    <row r="173" spans="2:3" s="44" customFormat="1" ht="16" outlineLevel="1" x14ac:dyDescent="0.2">
      <c r="B173" s="68" t="s">
        <v>96</v>
      </c>
      <c r="C173" s="46"/>
    </row>
    <row r="174" spans="2:3" s="44" customFormat="1" ht="16" outlineLevel="1" x14ac:dyDescent="0.2">
      <c r="B174" s="68" t="s">
        <v>97</v>
      </c>
      <c r="C174" s="46"/>
    </row>
    <row r="175" spans="2:3" s="44" customFormat="1" ht="16" outlineLevel="1" x14ac:dyDescent="0.2">
      <c r="B175" s="68" t="s">
        <v>9</v>
      </c>
      <c r="C175" s="46"/>
    </row>
    <row r="176" spans="2:3" s="44" customFormat="1" ht="16" outlineLevel="1" x14ac:dyDescent="0.2">
      <c r="B176" s="68" t="s">
        <v>159</v>
      </c>
      <c r="C176" s="70"/>
    </row>
    <row r="177" spans="2:3" s="44" customFormat="1" ht="16" outlineLevel="1" x14ac:dyDescent="0.2">
      <c r="B177" s="68" t="s">
        <v>159</v>
      </c>
      <c r="C177" s="70"/>
    </row>
    <row r="178" spans="2:3" s="44" customFormat="1" x14ac:dyDescent="0.2"/>
    <row r="179" spans="2:3" s="44" customFormat="1" x14ac:dyDescent="0.2">
      <c r="B179" s="41" t="s">
        <v>155</v>
      </c>
      <c r="C179" s="42"/>
    </row>
    <row r="180" spans="2:3" s="44" customFormat="1" ht="16" outlineLevel="1" x14ac:dyDescent="0.2">
      <c r="B180" s="68" t="s">
        <v>159</v>
      </c>
      <c r="C180" s="46"/>
    </row>
    <row r="181" spans="2:3" s="44" customFormat="1" ht="16" outlineLevel="1" x14ac:dyDescent="0.2">
      <c r="B181" s="68" t="s">
        <v>159</v>
      </c>
      <c r="C181" s="46"/>
    </row>
    <row r="182" spans="2:3" s="44" customFormat="1" ht="16" outlineLevel="1" x14ac:dyDescent="0.2">
      <c r="B182" s="68" t="s">
        <v>159</v>
      </c>
      <c r="C182" s="46"/>
    </row>
    <row r="183" spans="2:3" s="44" customFormat="1" ht="16" outlineLevel="1" x14ac:dyDescent="0.2">
      <c r="B183" s="68" t="s">
        <v>159</v>
      </c>
      <c r="C183" s="46"/>
    </row>
    <row r="184" spans="2:3" s="44" customFormat="1" ht="16" outlineLevel="1" x14ac:dyDescent="0.2">
      <c r="B184" s="68" t="s">
        <v>159</v>
      </c>
      <c r="C184" s="46"/>
    </row>
    <row r="185" spans="2:3" s="44" customFormat="1" ht="16" outlineLevel="1" x14ac:dyDescent="0.2">
      <c r="B185" s="68" t="s">
        <v>159</v>
      </c>
      <c r="C185" s="46"/>
    </row>
    <row r="186" spans="2:3" s="44" customFormat="1" ht="16" outlineLevel="1" x14ac:dyDescent="0.2">
      <c r="B186" s="68" t="s">
        <v>159</v>
      </c>
      <c r="C186" s="46"/>
    </row>
    <row r="187" spans="2:3" s="44" customFormat="1" ht="16" outlineLevel="1" x14ac:dyDescent="0.2">
      <c r="B187" s="68" t="s">
        <v>159</v>
      </c>
      <c r="C187" s="46"/>
    </row>
    <row r="188" spans="2:3" s="44" customFormat="1" ht="16" outlineLevel="1" x14ac:dyDescent="0.2">
      <c r="B188" s="68" t="s">
        <v>159</v>
      </c>
      <c r="C188" s="70"/>
    </row>
    <row r="189" spans="2:3" s="44" customFormat="1" ht="16" outlineLevel="1" x14ac:dyDescent="0.2">
      <c r="B189" s="68" t="s">
        <v>159</v>
      </c>
      <c r="C189" s="70"/>
    </row>
    <row r="190" spans="2:3" s="44" customFormat="1" x14ac:dyDescent="0.2"/>
    <row r="191" spans="2:3" s="44" customFormat="1" x14ac:dyDescent="0.2">
      <c r="B191" s="41" t="s">
        <v>156</v>
      </c>
      <c r="C191" s="42"/>
    </row>
    <row r="192" spans="2:3" s="44" customFormat="1" ht="16" outlineLevel="1" x14ac:dyDescent="0.2">
      <c r="B192" s="68" t="s">
        <v>159</v>
      </c>
      <c r="C192" s="46"/>
    </row>
    <row r="193" spans="2:3" s="44" customFormat="1" ht="16" outlineLevel="1" x14ac:dyDescent="0.2">
      <c r="B193" s="68" t="s">
        <v>159</v>
      </c>
      <c r="C193" s="46"/>
    </row>
    <row r="194" spans="2:3" s="44" customFormat="1" ht="16" outlineLevel="1" x14ac:dyDescent="0.2">
      <c r="B194" s="68" t="s">
        <v>159</v>
      </c>
      <c r="C194" s="46"/>
    </row>
    <row r="195" spans="2:3" s="44" customFormat="1" ht="16" outlineLevel="1" x14ac:dyDescent="0.2">
      <c r="B195" s="68" t="s">
        <v>159</v>
      </c>
      <c r="C195" s="46"/>
    </row>
    <row r="196" spans="2:3" s="44" customFormat="1" ht="16" outlineLevel="1" x14ac:dyDescent="0.2">
      <c r="B196" s="68" t="s">
        <v>159</v>
      </c>
      <c r="C196" s="46"/>
    </row>
    <row r="197" spans="2:3" s="44" customFormat="1" ht="16" outlineLevel="1" x14ac:dyDescent="0.2">
      <c r="B197" s="68" t="s">
        <v>159</v>
      </c>
      <c r="C197" s="46"/>
    </row>
    <row r="198" spans="2:3" s="44" customFormat="1" ht="16" outlineLevel="1" x14ac:dyDescent="0.2">
      <c r="B198" s="68" t="s">
        <v>159</v>
      </c>
      <c r="C198" s="46"/>
    </row>
    <row r="199" spans="2:3" s="44" customFormat="1" ht="16" outlineLevel="1" x14ac:dyDescent="0.2">
      <c r="B199" s="68" t="s">
        <v>159</v>
      </c>
      <c r="C199" s="46"/>
    </row>
    <row r="200" spans="2:3" s="44" customFormat="1" ht="16" outlineLevel="1" x14ac:dyDescent="0.2">
      <c r="B200" s="68" t="s">
        <v>159</v>
      </c>
      <c r="C200" s="70"/>
    </row>
    <row r="201" spans="2:3" s="44" customFormat="1" ht="16" outlineLevel="1" x14ac:dyDescent="0.2">
      <c r="B201" s="68" t="s">
        <v>159</v>
      </c>
      <c r="C201" s="70"/>
    </row>
    <row r="202" spans="2:3" s="44" customFormat="1" x14ac:dyDescent="0.2">
      <c r="B202" s="44" t="s">
        <v>159</v>
      </c>
    </row>
    <row r="203" spans="2:3" s="44" customFormat="1" x14ac:dyDescent="0.2">
      <c r="B203" s="41" t="s">
        <v>157</v>
      </c>
      <c r="C203" s="42"/>
    </row>
    <row r="204" spans="2:3" s="44" customFormat="1" ht="16" outlineLevel="1" x14ac:dyDescent="0.2">
      <c r="B204" s="68" t="s">
        <v>159</v>
      </c>
      <c r="C204" s="46"/>
    </row>
    <row r="205" spans="2:3" s="44" customFormat="1" ht="16" outlineLevel="1" x14ac:dyDescent="0.2">
      <c r="B205" s="68" t="s">
        <v>159</v>
      </c>
      <c r="C205" s="46"/>
    </row>
    <row r="206" spans="2:3" s="44" customFormat="1" ht="16" outlineLevel="1" x14ac:dyDescent="0.2">
      <c r="B206" s="68" t="s">
        <v>159</v>
      </c>
      <c r="C206" s="46"/>
    </row>
    <row r="207" spans="2:3" s="44" customFormat="1" ht="16" outlineLevel="1" x14ac:dyDescent="0.2">
      <c r="B207" s="68" t="s">
        <v>159</v>
      </c>
      <c r="C207" s="46"/>
    </row>
    <row r="208" spans="2:3" s="44" customFormat="1" ht="16" outlineLevel="1" x14ac:dyDescent="0.2">
      <c r="B208" s="68" t="s">
        <v>159</v>
      </c>
      <c r="C208" s="46"/>
    </row>
    <row r="209" spans="2:3" s="44" customFormat="1" ht="16" outlineLevel="1" x14ac:dyDescent="0.2">
      <c r="B209" s="68" t="s">
        <v>159</v>
      </c>
      <c r="C209" s="46"/>
    </row>
    <row r="210" spans="2:3" s="44" customFormat="1" ht="16" outlineLevel="1" x14ac:dyDescent="0.2">
      <c r="B210" s="68" t="s">
        <v>159</v>
      </c>
      <c r="C210" s="46"/>
    </row>
    <row r="211" spans="2:3" s="44" customFormat="1" ht="16" outlineLevel="1" x14ac:dyDescent="0.2">
      <c r="B211" s="68" t="s">
        <v>159</v>
      </c>
      <c r="C211" s="46"/>
    </row>
    <row r="212" spans="2:3" s="44" customFormat="1" ht="16" outlineLevel="1" x14ac:dyDescent="0.2">
      <c r="B212" s="68" t="s">
        <v>159</v>
      </c>
      <c r="C212" s="70"/>
    </row>
    <row r="213" spans="2:3" s="44" customFormat="1" ht="16" outlineLevel="1" x14ac:dyDescent="0.2">
      <c r="B213" s="68" t="s">
        <v>159</v>
      </c>
      <c r="C213" s="70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 x14ac:dyDescent="0.3">
      <c r="B2" s="79" t="s">
        <v>179</v>
      </c>
      <c r="C2" s="79"/>
    </row>
    <row r="3" spans="2:16" x14ac:dyDescent="0.2">
      <c r="B3" s="8"/>
      <c r="C3" s="8"/>
    </row>
    <row r="4" spans="2:16" ht="63" customHeight="1" outlineLevel="1" x14ac:dyDescent="0.2">
      <c r="B4" s="84" t="s">
        <v>183</v>
      </c>
      <c r="C4" s="84"/>
    </row>
    <row r="5" spans="2:16" outlineLevel="1" x14ac:dyDescent="0.2">
      <c r="B5" s="20" t="s">
        <v>147</v>
      </c>
      <c r="C5" s="23" t="s">
        <v>148</v>
      </c>
    </row>
    <row r="6" spans="2:16" outlineLevel="1" x14ac:dyDescent="0.2">
      <c r="B6" s="8"/>
      <c r="C6" s="8"/>
    </row>
    <row r="7" spans="2:16" x14ac:dyDescent="0.2">
      <c r="B7" s="8"/>
      <c r="C7" s="8"/>
    </row>
    <row r="8" spans="2:16" ht="22" thickBot="1" x14ac:dyDescent="0.3">
      <c r="B8" s="14" t="s">
        <v>205</v>
      </c>
      <c r="C8" s="15"/>
    </row>
    <row r="10" spans="2:16" ht="32" x14ac:dyDescent="0.2">
      <c r="B10" s="4" t="s">
        <v>180</v>
      </c>
      <c r="C10" s="5" t="str">
        <f>"Stan kont na koniec "&amp;('CAŁY ROK'!D2 - 1)</f>
        <v>Stan kont na koniec 2020</v>
      </c>
      <c r="E10" s="5" t="s">
        <v>163</v>
      </c>
      <c r="F10" s="5" t="s">
        <v>164</v>
      </c>
      <c r="G10" s="5" t="s">
        <v>165</v>
      </c>
      <c r="H10" s="5" t="s">
        <v>166</v>
      </c>
      <c r="I10" s="5" t="s">
        <v>167</v>
      </c>
      <c r="J10" s="5" t="s">
        <v>168</v>
      </c>
      <c r="K10" s="5" t="s">
        <v>169</v>
      </c>
      <c r="L10" s="5" t="s">
        <v>170</v>
      </c>
      <c r="M10" s="5" t="s">
        <v>171</v>
      </c>
      <c r="N10" s="5" t="s">
        <v>172</v>
      </c>
      <c r="O10" s="5" t="s">
        <v>173</v>
      </c>
      <c r="P10" s="5" t="s">
        <v>174</v>
      </c>
    </row>
    <row r="11" spans="2:16" x14ac:dyDescent="0.2">
      <c r="B11" s="1"/>
    </row>
    <row r="12" spans="2:16" s="44" customFormat="1" ht="16" outlineLevel="1" x14ac:dyDescent="0.2">
      <c r="B12" s="64" t="s">
        <v>185</v>
      </c>
      <c r="C12" s="100">
        <v>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2:16" s="44" customFormat="1" ht="16" outlineLevel="1" x14ac:dyDescent="0.2">
      <c r="B13" s="64" t="s">
        <v>203</v>
      </c>
      <c r="C13" s="100">
        <v>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</row>
    <row r="14" spans="2:16" s="44" customFormat="1" ht="16" outlineLevel="1" x14ac:dyDescent="0.2">
      <c r="B14" s="64" t="s">
        <v>201</v>
      </c>
      <c r="C14" s="100">
        <v>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2:16" s="44" customFormat="1" ht="16" outlineLevel="1" x14ac:dyDescent="0.2">
      <c r="B15" s="64" t="s">
        <v>202</v>
      </c>
      <c r="C15" s="100">
        <v>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</row>
    <row r="16" spans="2:16" s="44" customFormat="1" ht="16" outlineLevel="1" x14ac:dyDescent="0.2">
      <c r="B16" s="64" t="s">
        <v>181</v>
      </c>
      <c r="C16" s="100">
        <v>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</row>
    <row r="17" spans="2:16" s="44" customFormat="1" ht="16" outlineLevel="1" x14ac:dyDescent="0.2">
      <c r="B17" s="64" t="s">
        <v>182</v>
      </c>
      <c r="C17" s="100">
        <v>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</row>
    <row r="18" spans="2:16" s="44" customFormat="1" ht="16" outlineLevel="1" x14ac:dyDescent="0.2">
      <c r="B18" s="64" t="s">
        <v>184</v>
      </c>
      <c r="C18" s="100">
        <v>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</row>
    <row r="19" spans="2:16" s="44" customFormat="1" ht="16" outlineLevel="1" x14ac:dyDescent="0.2">
      <c r="B19" s="64" t="s">
        <v>186</v>
      </c>
      <c r="C19" s="100">
        <v>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</row>
    <row r="20" spans="2:16" s="44" customFormat="1" ht="16" outlineLevel="1" x14ac:dyDescent="0.2">
      <c r="B20" s="64" t="s">
        <v>187</v>
      </c>
      <c r="C20" s="100">
        <v>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2:16" s="44" customFormat="1" ht="16" outlineLevel="1" x14ac:dyDescent="0.2">
      <c r="B21" s="64" t="s">
        <v>188</v>
      </c>
      <c r="C21" s="100">
        <v>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</row>
    <row r="22" spans="2:16" s="44" customFormat="1" ht="16" outlineLevel="1" x14ac:dyDescent="0.2">
      <c r="B22" s="64" t="s">
        <v>189</v>
      </c>
      <c r="C22" s="100">
        <v>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2:16" s="44" customFormat="1" ht="16" outlineLevel="1" x14ac:dyDescent="0.2">
      <c r="B23" s="64" t="s">
        <v>199</v>
      </c>
      <c r="C23" s="100">
        <v>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</row>
    <row r="24" spans="2:16" s="44" customFormat="1" ht="16" outlineLevel="1" x14ac:dyDescent="0.2">
      <c r="B24" s="64" t="s">
        <v>200</v>
      </c>
      <c r="C24" s="100">
        <v>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</row>
    <row r="25" spans="2:16" s="44" customFormat="1" outlineLevel="1" x14ac:dyDescent="0.2">
      <c r="B25" s="64"/>
      <c r="C25" s="100">
        <v>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</row>
    <row r="26" spans="2:16" s="44" customFormat="1" outlineLevel="1" x14ac:dyDescent="0.2">
      <c r="B26" s="64"/>
      <c r="C26" s="100">
        <v>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</row>
    <row r="27" spans="2:16" s="44" customFormat="1" outlineLevel="1" x14ac:dyDescent="0.2">
      <c r="B27" s="64"/>
      <c r="C27" s="100">
        <v>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</row>
    <row r="28" spans="2:16" s="44" customFormat="1" outlineLevel="1" x14ac:dyDescent="0.2">
      <c r="B28" s="64"/>
      <c r="C28" s="100">
        <v>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</row>
    <row r="29" spans="2:16" s="44" customFormat="1" outlineLevel="1" x14ac:dyDescent="0.2">
      <c r="B29" s="64"/>
      <c r="C29" s="100">
        <v>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</row>
    <row r="30" spans="2:16" s="44" customFormat="1" outlineLevel="1" x14ac:dyDescent="0.2">
      <c r="B30" s="64"/>
      <c r="C30" s="100">
        <v>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</row>
    <row r="31" spans="2:16" s="44" customFormat="1" outlineLevel="1" x14ac:dyDescent="0.2">
      <c r="B31" s="64"/>
      <c r="C31" s="100">
        <v>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</row>
    <row r="32" spans="2:16" s="44" customFormat="1" outlineLevel="1" x14ac:dyDescent="0.2">
      <c r="B32" s="64"/>
      <c r="C32" s="100">
        <v>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</row>
    <row r="33" spans="2:16" s="44" customFormat="1" outlineLevel="1" x14ac:dyDescent="0.2">
      <c r="B33" s="64"/>
      <c r="C33" s="100">
        <v>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</row>
    <row r="34" spans="2:16" s="44" customFormat="1" outlineLevel="1" x14ac:dyDescent="0.2">
      <c r="B34" s="64"/>
      <c r="C34" s="100">
        <v>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</row>
    <row r="35" spans="2:16" s="44" customFormat="1" outlineLevel="1" x14ac:dyDescent="0.2">
      <c r="B35" s="64"/>
      <c r="C35" s="100">
        <v>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</row>
    <row r="36" spans="2:16" s="44" customFormat="1" outlineLevel="1" x14ac:dyDescent="0.2">
      <c r="B36" s="64"/>
      <c r="C36" s="100">
        <v>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</row>
    <row r="37" spans="2:16" s="44" customFormat="1" outlineLevel="1" x14ac:dyDescent="0.2">
      <c r="B37" s="64"/>
      <c r="C37" s="100">
        <v>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</row>
    <row r="38" spans="2:16" s="44" customFormat="1" outlineLevel="1" x14ac:dyDescent="0.2">
      <c r="B38" s="64"/>
      <c r="C38" s="100">
        <v>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</row>
    <row r="39" spans="2:16" s="44" customFormat="1" outlineLevel="1" x14ac:dyDescent="0.2">
      <c r="B39" s="64"/>
      <c r="C39" s="100">
        <v>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</row>
    <row r="40" spans="2:16" s="44" customFormat="1" outlineLevel="1" x14ac:dyDescent="0.2">
      <c r="B40" s="64"/>
      <c r="C40" s="100">
        <v>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</row>
    <row r="41" spans="2:16" s="44" customFormat="1" outlineLevel="1" x14ac:dyDescent="0.2">
      <c r="B41" s="64"/>
      <c r="C41" s="100">
        <v>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</row>
    <row r="42" spans="2:16" s="44" customFormat="1" outlineLevel="1" x14ac:dyDescent="0.2">
      <c r="B42" s="64"/>
      <c r="C42" s="100">
        <v>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</row>
    <row r="43" spans="2:16" x14ac:dyDescent="0.2">
      <c r="B43" s="2" t="s">
        <v>30</v>
      </c>
      <c r="C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</row>
    <row r="44" spans="2:16" s="44" customFormat="1" x14ac:dyDescent="0.2">
      <c r="B44" s="65" t="s">
        <v>139</v>
      </c>
      <c r="C44" s="91">
        <f>SUM(C12:C42)</f>
        <v>0</v>
      </c>
      <c r="E44" s="91">
        <f t="shared" ref="E44:P44" si="0">SUM(E12:E42)</f>
        <v>0</v>
      </c>
      <c r="F44" s="91">
        <f t="shared" si="0"/>
        <v>0</v>
      </c>
      <c r="G44" s="91">
        <f t="shared" si="0"/>
        <v>0</v>
      </c>
      <c r="H44" s="91">
        <f t="shared" si="0"/>
        <v>0</v>
      </c>
      <c r="I44" s="91">
        <f t="shared" si="0"/>
        <v>0</v>
      </c>
      <c r="J44" s="91">
        <f t="shared" si="0"/>
        <v>0</v>
      </c>
      <c r="K44" s="91">
        <f t="shared" si="0"/>
        <v>0</v>
      </c>
      <c r="L44" s="91">
        <f t="shared" si="0"/>
        <v>0</v>
      </c>
      <c r="M44" s="91">
        <f t="shared" si="0"/>
        <v>0</v>
      </c>
      <c r="N44" s="91">
        <f t="shared" si="0"/>
        <v>0</v>
      </c>
      <c r="O44" s="91">
        <f t="shared" si="0"/>
        <v>0</v>
      </c>
      <c r="P44" s="91">
        <f t="shared" si="0"/>
        <v>0</v>
      </c>
    </row>
    <row r="46" spans="2:16" ht="22" thickBot="1" x14ac:dyDescent="0.3">
      <c r="B46" s="14" t="s">
        <v>190</v>
      </c>
      <c r="C46" s="15"/>
    </row>
    <row r="48" spans="2:16" ht="32" x14ac:dyDescent="0.2">
      <c r="B48" s="4" t="s">
        <v>180</v>
      </c>
      <c r="C48" s="5" t="str">
        <f>"Kapitał do spłaty na koniec "&amp;('CAŁY ROK'!D2 - 1)</f>
        <v>Kapitał do spłaty na koniec 2020</v>
      </c>
      <c r="E48" s="5" t="s">
        <v>163</v>
      </c>
      <c r="F48" s="5" t="s">
        <v>164</v>
      </c>
      <c r="G48" s="5" t="s">
        <v>165</v>
      </c>
      <c r="H48" s="5" t="s">
        <v>166</v>
      </c>
      <c r="I48" s="5" t="s">
        <v>167</v>
      </c>
      <c r="J48" s="5" t="s">
        <v>168</v>
      </c>
      <c r="K48" s="5" t="s">
        <v>169</v>
      </c>
      <c r="L48" s="5" t="s">
        <v>170</v>
      </c>
      <c r="M48" s="5" t="s">
        <v>171</v>
      </c>
      <c r="N48" s="5" t="s">
        <v>172</v>
      </c>
      <c r="O48" s="5" t="s">
        <v>173</v>
      </c>
      <c r="P48" s="5" t="s">
        <v>174</v>
      </c>
    </row>
    <row r="49" spans="2:16" x14ac:dyDescent="0.2">
      <c r="B49" s="1"/>
    </row>
    <row r="50" spans="2:16" s="44" customFormat="1" ht="16" outlineLevel="1" x14ac:dyDescent="0.2">
      <c r="B50" s="64" t="s">
        <v>192</v>
      </c>
      <c r="C50" s="100">
        <v>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2:16" s="44" customFormat="1" ht="16" outlineLevel="1" x14ac:dyDescent="0.2">
      <c r="B51" s="64" t="s">
        <v>195</v>
      </c>
      <c r="C51" s="100">
        <v>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2:16" s="44" customFormat="1" ht="16" outlineLevel="1" x14ac:dyDescent="0.2">
      <c r="B52" s="64" t="s">
        <v>196</v>
      </c>
      <c r="C52" s="100">
        <v>0</v>
      </c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2:16" s="44" customFormat="1" ht="16" outlineLevel="1" x14ac:dyDescent="0.2">
      <c r="B53" s="64" t="s">
        <v>194</v>
      </c>
      <c r="C53" s="100">
        <v>0</v>
      </c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2:16" s="44" customFormat="1" ht="16" outlineLevel="1" x14ac:dyDescent="0.2">
      <c r="B54" s="64" t="s">
        <v>193</v>
      </c>
      <c r="C54" s="100">
        <v>0</v>
      </c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2:16" s="44" customFormat="1" ht="16" outlineLevel="1" x14ac:dyDescent="0.2">
      <c r="B55" s="64" t="s">
        <v>197</v>
      </c>
      <c r="C55" s="100">
        <v>0</v>
      </c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2:16" s="44" customFormat="1" ht="16" outlineLevel="1" x14ac:dyDescent="0.2">
      <c r="B56" s="64" t="s">
        <v>198</v>
      </c>
      <c r="C56" s="100">
        <v>0</v>
      </c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2:16" s="44" customFormat="1" outlineLevel="1" x14ac:dyDescent="0.2">
      <c r="B57" s="64"/>
      <c r="C57" s="100">
        <v>0</v>
      </c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2:16" s="44" customFormat="1" outlineLevel="1" x14ac:dyDescent="0.2">
      <c r="B58" s="64"/>
      <c r="C58" s="100">
        <v>0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2:16" s="44" customFormat="1" outlineLevel="1" x14ac:dyDescent="0.2">
      <c r="B59" s="64"/>
      <c r="C59" s="100">
        <v>0</v>
      </c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2:16" s="44" customFormat="1" outlineLevel="1" x14ac:dyDescent="0.2">
      <c r="B60" s="64"/>
      <c r="C60" s="100">
        <v>0</v>
      </c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2:16" s="44" customFormat="1" outlineLevel="1" x14ac:dyDescent="0.2">
      <c r="B61" s="64"/>
      <c r="C61" s="100">
        <v>0</v>
      </c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2:16" s="44" customFormat="1" outlineLevel="1" x14ac:dyDescent="0.2">
      <c r="B62" s="64"/>
      <c r="C62" s="100">
        <v>0</v>
      </c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2:16" s="44" customFormat="1" outlineLevel="1" x14ac:dyDescent="0.2">
      <c r="B63" s="64"/>
      <c r="C63" s="100">
        <v>0</v>
      </c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2:16" s="44" customFormat="1" outlineLevel="1" x14ac:dyDescent="0.2">
      <c r="B64" s="64"/>
      <c r="C64" s="100">
        <v>0</v>
      </c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2:16" s="44" customFormat="1" outlineLevel="1" x14ac:dyDescent="0.2">
      <c r="B65" s="64"/>
      <c r="C65" s="100">
        <v>0</v>
      </c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2:16" x14ac:dyDescent="0.2">
      <c r="B66" s="2" t="s">
        <v>30</v>
      </c>
      <c r="C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  <row r="67" spans="2:16" s="44" customFormat="1" x14ac:dyDescent="0.2">
      <c r="B67" s="65" t="s">
        <v>139</v>
      </c>
      <c r="C67" s="91">
        <f>SUM(C50:C65)</f>
        <v>0</v>
      </c>
      <c r="E67" s="91">
        <f t="shared" ref="E67:P67" si="1">SUM(E50:E65)</f>
        <v>0</v>
      </c>
      <c r="F67" s="91">
        <f t="shared" si="1"/>
        <v>0</v>
      </c>
      <c r="G67" s="91">
        <f t="shared" si="1"/>
        <v>0</v>
      </c>
      <c r="H67" s="91">
        <f t="shared" si="1"/>
        <v>0</v>
      </c>
      <c r="I67" s="91">
        <f t="shared" si="1"/>
        <v>0</v>
      </c>
      <c r="J67" s="91">
        <f t="shared" si="1"/>
        <v>0</v>
      </c>
      <c r="K67" s="91">
        <f t="shared" si="1"/>
        <v>0</v>
      </c>
      <c r="L67" s="91">
        <f t="shared" si="1"/>
        <v>0</v>
      </c>
      <c r="M67" s="91">
        <f t="shared" si="1"/>
        <v>0</v>
      </c>
      <c r="N67" s="91">
        <f t="shared" si="1"/>
        <v>0</v>
      </c>
      <c r="O67" s="91">
        <f t="shared" si="1"/>
        <v>0</v>
      </c>
      <c r="P67" s="91">
        <f t="shared" si="1"/>
        <v>0</v>
      </c>
    </row>
    <row r="68" spans="2:16" s="44" customFormat="1" x14ac:dyDescent="0.2">
      <c r="C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2:16" s="44" customFormat="1" x14ac:dyDescent="0.2">
      <c r="B69" s="65" t="s">
        <v>191</v>
      </c>
      <c r="C69" s="103">
        <f>C44-C67</f>
        <v>0</v>
      </c>
      <c r="E69" s="103">
        <f t="shared" ref="E69:P69" si="2">E44-E67</f>
        <v>0</v>
      </c>
      <c r="F69" s="103">
        <f t="shared" si="2"/>
        <v>0</v>
      </c>
      <c r="G69" s="103">
        <f t="shared" si="2"/>
        <v>0</v>
      </c>
      <c r="H69" s="103">
        <f t="shared" si="2"/>
        <v>0</v>
      </c>
      <c r="I69" s="103">
        <f t="shared" si="2"/>
        <v>0</v>
      </c>
      <c r="J69" s="103">
        <f t="shared" si="2"/>
        <v>0</v>
      </c>
      <c r="K69" s="103">
        <f t="shared" si="2"/>
        <v>0</v>
      </c>
      <c r="L69" s="103">
        <f t="shared" si="2"/>
        <v>0</v>
      </c>
      <c r="M69" s="103">
        <f t="shared" si="2"/>
        <v>0</v>
      </c>
      <c r="N69" s="103">
        <f t="shared" si="2"/>
        <v>0</v>
      </c>
      <c r="O69" s="103">
        <f t="shared" si="2"/>
        <v>0</v>
      </c>
      <c r="P69" s="103">
        <f t="shared" si="2"/>
        <v>0</v>
      </c>
    </row>
    <row r="71" spans="2:16" x14ac:dyDescent="0.2">
      <c r="B71" s="30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zoomScaleNormal="100" workbookViewId="0">
      <selection activeCell="I2" sqref="I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 x14ac:dyDescent="0.3">
      <c r="B2" s="79" t="s">
        <v>146</v>
      </c>
      <c r="C2" s="79"/>
      <c r="D2" s="85">
        <v>2021</v>
      </c>
      <c r="E2" s="86"/>
      <c r="F2" s="26" t="s">
        <v>160</v>
      </c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87" t="s">
        <v>144</v>
      </c>
      <c r="C4" s="83"/>
      <c r="D4" s="83"/>
      <c r="E4" s="83"/>
    </row>
    <row r="5" spans="2:7" outlineLevel="1" x14ac:dyDescent="0.2">
      <c r="B5" s="20" t="s">
        <v>147</v>
      </c>
      <c r="C5" s="23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151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4" customFormat="1" x14ac:dyDescent="0.2">
      <c r="B9" s="72" t="s">
        <v>127</v>
      </c>
      <c r="C9" s="72"/>
      <c r="D9" s="88">
        <f>C49</f>
        <v>0</v>
      </c>
    </row>
    <row r="10" spans="2:7" s="44" customFormat="1" x14ac:dyDescent="0.2">
      <c r="B10" s="72" t="s">
        <v>131</v>
      </c>
      <c r="C10" s="72"/>
      <c r="D10" s="88">
        <f>C71</f>
        <v>0</v>
      </c>
    </row>
    <row r="11" spans="2:7" s="44" customFormat="1" x14ac:dyDescent="0.2">
      <c r="B11" s="40"/>
      <c r="C11" s="40"/>
      <c r="D11" s="89"/>
    </row>
    <row r="12" spans="2:7" s="44" customFormat="1" ht="30" customHeight="1" x14ac:dyDescent="0.2">
      <c r="B12" s="73" t="s">
        <v>133</v>
      </c>
      <c r="C12" s="73"/>
      <c r="D12" s="90">
        <f>D9-D10</f>
        <v>0</v>
      </c>
      <c r="E12" s="51"/>
      <c r="F12" s="21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152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4" customFormat="1" x14ac:dyDescent="0.2">
      <c r="B16" s="72" t="s">
        <v>128</v>
      </c>
      <c r="C16" s="72"/>
      <c r="D16" s="91">
        <f>D49</f>
        <v>0</v>
      </c>
    </row>
    <row r="17" spans="2:5" s="44" customFormat="1" x14ac:dyDescent="0.2">
      <c r="B17" s="72" t="s">
        <v>135</v>
      </c>
      <c r="C17" s="72"/>
      <c r="D17" s="91">
        <f>D71</f>
        <v>0</v>
      </c>
    </row>
    <row r="18" spans="2:5" s="44" customFormat="1" x14ac:dyDescent="0.2">
      <c r="B18" s="40"/>
      <c r="C18" s="40"/>
      <c r="D18" s="91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18" x14ac:dyDescent="0.2">
      <c r="B20" s="11"/>
      <c r="D20" s="12"/>
    </row>
    <row r="21" spans="2:5" s="44" customFormat="1" ht="18" customHeight="1" x14ac:dyDescent="0.2">
      <c r="B21" s="74" t="s">
        <v>137</v>
      </c>
      <c r="C21" s="74"/>
      <c r="D21" s="74"/>
      <c r="E21" s="74"/>
    </row>
    <row r="22" spans="2:5" s="52" customFormat="1" ht="6" customHeight="1" x14ac:dyDescent="0.2">
      <c r="B22" s="17"/>
      <c r="C22" s="17"/>
      <c r="D22" s="17"/>
      <c r="E22" s="17"/>
    </row>
    <row r="23" spans="2:5" s="44" customFormat="1" ht="18" customHeight="1" x14ac:dyDescent="0.2">
      <c r="B23" s="92">
        <f>D17</f>
        <v>0</v>
      </c>
      <c r="C23" s="93"/>
      <c r="D23" s="94"/>
      <c r="E23" s="18" t="str">
        <f>IFERROR(D17/D16,"")</f>
        <v/>
      </c>
    </row>
    <row r="24" spans="2:5" s="44" customFormat="1" ht="18" x14ac:dyDescent="0.2">
      <c r="B24" s="11"/>
      <c r="D24" s="12"/>
    </row>
    <row r="25" spans="2:5" s="44" customFormat="1" x14ac:dyDescent="0.2">
      <c r="B25" s="74" t="s">
        <v>138</v>
      </c>
      <c r="C25" s="74"/>
      <c r="D25" s="74"/>
      <c r="E25" s="74"/>
    </row>
    <row r="26" spans="2:5" s="44" customFormat="1" ht="9" customHeight="1" x14ac:dyDescent="0.2">
      <c r="B26" s="11"/>
      <c r="D26" s="12"/>
    </row>
    <row r="27" spans="2:5" s="44" customFormat="1" ht="18" customHeight="1" x14ac:dyDescent="0.2">
      <c r="B27" s="11" t="str">
        <f>B73</f>
        <v>Jedzenie</v>
      </c>
      <c r="C27" s="92">
        <f>D73</f>
        <v>0</v>
      </c>
      <c r="D27" s="94"/>
      <c r="E27" s="18" t="str">
        <f>IFERROR(D73/C73,"")</f>
        <v/>
      </c>
    </row>
    <row r="28" spans="2:5" s="44" customFormat="1" ht="18" customHeight="1" x14ac:dyDescent="0.2">
      <c r="B28" s="11" t="str">
        <f>B85</f>
        <v>Mieszkanie / dom</v>
      </c>
      <c r="C28" s="92">
        <f>D85</f>
        <v>0</v>
      </c>
      <c r="D28" s="94"/>
      <c r="E28" s="18" t="str">
        <f>IFERROR(D85/C85,"")</f>
        <v/>
      </c>
    </row>
    <row r="29" spans="2:5" s="44" customFormat="1" ht="18" customHeight="1" x14ac:dyDescent="0.2">
      <c r="B29" s="11" t="str">
        <f>B97</f>
        <v>Transport</v>
      </c>
      <c r="C29" s="92">
        <f>D97</f>
        <v>0</v>
      </c>
      <c r="D29" s="94"/>
      <c r="E29" s="18" t="str">
        <f>IFERROR(D97/C97,"")</f>
        <v/>
      </c>
    </row>
    <row r="30" spans="2:5" s="44" customFormat="1" ht="18" customHeight="1" x14ac:dyDescent="0.2">
      <c r="B30" s="11" t="str">
        <f>B109</f>
        <v>Telekomunikacja</v>
      </c>
      <c r="C30" s="92">
        <f>D109</f>
        <v>0</v>
      </c>
      <c r="D30" s="94"/>
      <c r="E30" s="18" t="str">
        <f>IFERROR(D109/C109,"")</f>
        <v/>
      </c>
    </row>
    <row r="31" spans="2:5" s="44" customFormat="1" ht="18" customHeight="1" x14ac:dyDescent="0.2">
      <c r="B31" s="11" t="str">
        <f>B121</f>
        <v>Opieka zdrowotna</v>
      </c>
      <c r="C31" s="92">
        <f>D121</f>
        <v>0</v>
      </c>
      <c r="D31" s="94"/>
      <c r="E31" s="18" t="str">
        <f>IFERROR(D121/C121,"")</f>
        <v/>
      </c>
    </row>
    <row r="32" spans="2:5" s="44" customFormat="1" ht="18" customHeight="1" x14ac:dyDescent="0.2">
      <c r="B32" s="11" t="str">
        <f>B133</f>
        <v>Ubranie</v>
      </c>
      <c r="C32" s="92">
        <f>D133</f>
        <v>0</v>
      </c>
      <c r="D32" s="94"/>
      <c r="E32" s="18" t="str">
        <f>IFERROR(D133/C133,"")</f>
        <v/>
      </c>
    </row>
    <row r="33" spans="2:22" s="44" customFormat="1" ht="18" customHeight="1" x14ac:dyDescent="0.2">
      <c r="B33" s="11" t="str">
        <f>B145</f>
        <v>Higiena</v>
      </c>
      <c r="C33" s="92">
        <f>D145</f>
        <v>0</v>
      </c>
      <c r="D33" s="94"/>
      <c r="E33" s="18" t="str">
        <f>IFERROR(D145/C145,"")</f>
        <v/>
      </c>
    </row>
    <row r="34" spans="2:22" s="44" customFormat="1" ht="18" customHeight="1" x14ac:dyDescent="0.2">
      <c r="B34" s="11" t="str">
        <f>B157</f>
        <v>Dzieci</v>
      </c>
      <c r="C34" s="92">
        <f>D157</f>
        <v>0</v>
      </c>
      <c r="D34" s="94"/>
      <c r="E34" s="18" t="str">
        <f>IFERROR(D157/C157,"")</f>
        <v/>
      </c>
    </row>
    <row r="35" spans="2:22" s="44" customFormat="1" ht="18" customHeight="1" x14ac:dyDescent="0.2">
      <c r="B35" s="11" t="str">
        <f>B169</f>
        <v>Rozrywka</v>
      </c>
      <c r="C35" s="92">
        <f>D169</f>
        <v>0</v>
      </c>
      <c r="D35" s="94"/>
      <c r="E35" s="18" t="str">
        <f>IFERROR(D169/C169,"")</f>
        <v/>
      </c>
    </row>
    <row r="36" spans="2:22" s="44" customFormat="1" ht="18" customHeight="1" x14ac:dyDescent="0.2">
      <c r="B36" s="11" t="str">
        <f>B181</f>
        <v>Inne wydatki</v>
      </c>
      <c r="C36" s="92">
        <f>D181</f>
        <v>0</v>
      </c>
      <c r="D36" s="94"/>
      <c r="E36" s="18" t="str">
        <f>IFERROR(D181/C181,"")</f>
        <v/>
      </c>
    </row>
    <row r="37" spans="2:22" s="44" customFormat="1" ht="18" customHeight="1" x14ac:dyDescent="0.2">
      <c r="B37" s="11" t="str">
        <f>B193</f>
        <v>Spłata długów</v>
      </c>
      <c r="C37" s="92">
        <f>D193</f>
        <v>0</v>
      </c>
      <c r="D37" s="94"/>
      <c r="E37" s="18" t="str">
        <f>IFERROR(D193/C193,"")</f>
        <v/>
      </c>
    </row>
    <row r="38" spans="2:22" s="44" customFormat="1" ht="18" customHeight="1" x14ac:dyDescent="0.2">
      <c r="B38" s="11" t="str">
        <f>B205</f>
        <v>Budowanie oszczędności</v>
      </c>
      <c r="C38" s="92">
        <f>D205</f>
        <v>0</v>
      </c>
      <c r="D38" s="94"/>
      <c r="E38" s="18" t="str">
        <f>IFERROR(D205/C205,"")</f>
        <v/>
      </c>
    </row>
    <row r="39" spans="2:22" s="44" customFormat="1" ht="18" customHeight="1" x14ac:dyDescent="0.2">
      <c r="B39" s="11" t="str">
        <f>B217</f>
        <v>INNE 1</v>
      </c>
      <c r="C39" s="92">
        <f>D217</f>
        <v>0</v>
      </c>
      <c r="D39" s="94"/>
      <c r="E39" s="18" t="str">
        <f>IFERROR(D217/C217,"")</f>
        <v/>
      </c>
    </row>
    <row r="40" spans="2:22" s="44" customFormat="1" ht="18" customHeight="1" x14ac:dyDescent="0.2">
      <c r="B40" s="11" t="str">
        <f>B229</f>
        <v>INNE 2</v>
      </c>
      <c r="C40" s="92">
        <f>D229</f>
        <v>0</v>
      </c>
      <c r="D40" s="94"/>
      <c r="E40" s="18" t="str">
        <f>IFERROR(D229/C229,"")</f>
        <v/>
      </c>
    </row>
    <row r="41" spans="2:22" s="44" customFormat="1" ht="18" customHeight="1" x14ac:dyDescent="0.2">
      <c r="B41" s="11" t="str">
        <f>B241</f>
        <v>INNE 3</v>
      </c>
      <c r="C41" s="92">
        <f>D241</f>
        <v>0</v>
      </c>
      <c r="D41" s="94"/>
      <c r="E41" s="18" t="str">
        <f>IFERROR(D241/C241,"")</f>
        <v/>
      </c>
    </row>
    <row r="42" spans="2:22" ht="18" x14ac:dyDescent="0.2">
      <c r="B42" s="11"/>
      <c r="D42" s="12"/>
      <c r="E42" s="8"/>
    </row>
    <row r="43" spans="2:22" x14ac:dyDescent="0.2">
      <c r="B43" s="8"/>
      <c r="C43" s="8"/>
      <c r="D43" s="8"/>
      <c r="E43" s="8"/>
    </row>
    <row r="44" spans="2:22" ht="22" thickBot="1" x14ac:dyDescent="0.3">
      <c r="B44" s="14" t="s">
        <v>42</v>
      </c>
      <c r="C44" s="15"/>
      <c r="D44" s="15"/>
      <c r="E44" s="15"/>
      <c r="F44" s="15"/>
      <c r="G44" s="15"/>
      <c r="I44" s="29" t="s">
        <v>178</v>
      </c>
      <c r="J44" s="31">
        <f ca="1">IF($D$2=YEAR(NOW()), MONTH(NOW()), 12)</f>
        <v>1</v>
      </c>
      <c r="K44" s="30" t="s">
        <v>206</v>
      </c>
    </row>
    <row r="46" spans="2:22" ht="19" x14ac:dyDescent="0.25">
      <c r="B46" s="22" t="s">
        <v>26</v>
      </c>
      <c r="I46" s="22" t="s">
        <v>176</v>
      </c>
    </row>
    <row r="47" spans="2:22" x14ac:dyDescent="0.2">
      <c r="B47" s="1"/>
    </row>
    <row r="48" spans="2:22" ht="32" x14ac:dyDescent="0.2">
      <c r="B48" s="4" t="s">
        <v>0</v>
      </c>
      <c r="C48" s="5" t="s">
        <v>127</v>
      </c>
      <c r="D48" s="6" t="s">
        <v>128</v>
      </c>
      <c r="E48" s="4" t="s">
        <v>129</v>
      </c>
      <c r="F48" s="5" t="s">
        <v>140</v>
      </c>
      <c r="G48" s="4" t="s">
        <v>41</v>
      </c>
      <c r="I48" s="4" t="s">
        <v>0</v>
      </c>
      <c r="J48" s="28" t="s">
        <v>175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 ht="26" customHeight="1" x14ac:dyDescent="0.2">
      <c r="B49" s="19" t="s">
        <v>139</v>
      </c>
      <c r="C49" s="95">
        <f>C51</f>
        <v>0</v>
      </c>
      <c r="D49" s="95">
        <f>D51</f>
        <v>0</v>
      </c>
      <c r="E49" s="95">
        <f>D49-C49</f>
        <v>0</v>
      </c>
      <c r="F49" s="4" t="s">
        <v>141</v>
      </c>
      <c r="G49" s="4"/>
      <c r="I49" s="27"/>
      <c r="J49" s="27" t="s">
        <v>162</v>
      </c>
      <c r="K49" s="19" t="s">
        <v>163</v>
      </c>
      <c r="L49" s="19" t="s">
        <v>164</v>
      </c>
      <c r="M49" s="19" t="s">
        <v>165</v>
      </c>
      <c r="N49" s="19" t="s">
        <v>166</v>
      </c>
      <c r="O49" s="19" t="s">
        <v>167</v>
      </c>
      <c r="P49" s="19" t="s">
        <v>168</v>
      </c>
      <c r="Q49" s="19" t="s">
        <v>169</v>
      </c>
      <c r="R49" s="19" t="s">
        <v>170</v>
      </c>
      <c r="S49" s="19" t="s">
        <v>171</v>
      </c>
      <c r="T49" s="19" t="s">
        <v>172</v>
      </c>
      <c r="U49" s="19" t="s">
        <v>173</v>
      </c>
      <c r="V49" s="19" t="s">
        <v>174</v>
      </c>
    </row>
    <row r="50" spans="2:22" x14ac:dyDescent="0.2">
      <c r="B50" s="1"/>
    </row>
    <row r="51" spans="2:22" s="44" customFormat="1" x14ac:dyDescent="0.2">
      <c r="B51" s="41" t="str">
        <f>'Wzorzec kategorii'!B14</f>
        <v>Całkowite przychody</v>
      </c>
      <c r="C51" s="96">
        <f>Styczeń!C57+Luty!C57+Marzec!C57+Kwiecień!C57+Maj!C57+Czerwiec!C57+Lipiec!C57+Sierpień!C57+Wrzesień!C57+Październik!C57+Listopad!C57+Grudzień!C57</f>
        <v>0</v>
      </c>
      <c r="D51" s="97">
        <f>(SUM(K51:V51))</f>
        <v>0</v>
      </c>
      <c r="E51" s="96">
        <f>D51-C51</f>
        <v>0</v>
      </c>
      <c r="F51" s="43" t="str">
        <f>IFERROR(D51/C51,"")</f>
        <v/>
      </c>
      <c r="G51" s="42"/>
      <c r="I51" s="41" t="str">
        <f>'Wzorzec kategorii'!B14</f>
        <v>Całkowite przychody</v>
      </c>
      <c r="J51" s="105">
        <f ca="1">(SUM(K51:V51)/$J$44)</f>
        <v>0</v>
      </c>
      <c r="K51" s="96">
        <f>Styczeń!D57</f>
        <v>0</v>
      </c>
      <c r="L51" s="96">
        <f>Luty!D57</f>
        <v>0</v>
      </c>
      <c r="M51" s="96">
        <f>Marzec!D57</f>
        <v>0</v>
      </c>
      <c r="N51" s="96">
        <f>Kwiecień!D57</f>
        <v>0</v>
      </c>
      <c r="O51" s="96">
        <f>Maj!D57</f>
        <v>0</v>
      </c>
      <c r="P51" s="96">
        <f>Czerwiec!D57</f>
        <v>0</v>
      </c>
      <c r="Q51" s="96">
        <f>Lipiec!D57</f>
        <v>0</v>
      </c>
      <c r="R51" s="96">
        <f>Sierpień!D57</f>
        <v>0</v>
      </c>
      <c r="S51" s="96">
        <f>Wrzesień!D57</f>
        <v>0</v>
      </c>
      <c r="T51" s="96">
        <f>Październik!D57</f>
        <v>0</v>
      </c>
      <c r="U51" s="96">
        <f>Listopad!D57</f>
        <v>0</v>
      </c>
      <c r="V51" s="96">
        <f>Grudzień!D57</f>
        <v>0</v>
      </c>
    </row>
    <row r="52" spans="2:22" s="44" customFormat="1" ht="16" outlineLevel="1" x14ac:dyDescent="0.2">
      <c r="B52" s="60" t="str">
        <f>'Wzorzec kategorii'!B15</f>
        <v>Wynagrodzenie</v>
      </c>
      <c r="C52" s="100">
        <f>Styczeń!C58+Luty!C58+Marzec!C58+Kwiecień!C58+Maj!C58+Czerwiec!C58+Lipiec!C58+Sierpień!C58+Wrzesień!C58+Październik!C58+Listopad!C58+Grudzień!C58</f>
        <v>0</v>
      </c>
      <c r="D52" s="100">
        <f t="shared" ref="D52:D66" si="0">(SUM(K52:V52))</f>
        <v>0</v>
      </c>
      <c r="E52" s="99">
        <f>PrzychodyROK[[#This Row],[Kolumna3]]-PrzychodyROK[[#This Row],[Kolumna2]]</f>
        <v>0</v>
      </c>
      <c r="F52" s="48" t="str">
        <f t="shared" ref="F52:F66" si="1">IFERROR(D52/C52,"")</f>
        <v/>
      </c>
      <c r="G52" s="45"/>
      <c r="I52" s="61" t="str">
        <f>'Wzorzec kategorii'!B15</f>
        <v>Wynagrodzenie</v>
      </c>
      <c r="J52" s="105">
        <f t="shared" ref="J52:J66" ca="1" si="2">(SUM(K52:V52)/$J$44)</f>
        <v>0</v>
      </c>
      <c r="K52" s="91">
        <f>Styczeń!D58</f>
        <v>0</v>
      </c>
      <c r="L52" s="91">
        <f>Luty!D58</f>
        <v>0</v>
      </c>
      <c r="M52" s="91">
        <f>Marzec!D58</f>
        <v>0</v>
      </c>
      <c r="N52" s="91">
        <f>Kwiecień!D58</f>
        <v>0</v>
      </c>
      <c r="O52" s="91">
        <f>Maj!D58</f>
        <v>0</v>
      </c>
      <c r="P52" s="91">
        <f>Czerwiec!D58</f>
        <v>0</v>
      </c>
      <c r="Q52" s="91">
        <f>Lipiec!D58</f>
        <v>0</v>
      </c>
      <c r="R52" s="91">
        <f>Sierpień!D58</f>
        <v>0</v>
      </c>
      <c r="S52" s="91">
        <f>Wrzesień!D58</f>
        <v>0</v>
      </c>
      <c r="T52" s="91">
        <f>Październik!D58</f>
        <v>0</v>
      </c>
      <c r="U52" s="91">
        <f>Listopad!D58</f>
        <v>0</v>
      </c>
      <c r="V52" s="91">
        <f>Grudzień!D58</f>
        <v>0</v>
      </c>
    </row>
    <row r="53" spans="2:22" s="44" customFormat="1" ht="32" outlineLevel="1" x14ac:dyDescent="0.2">
      <c r="B53" s="60" t="str">
        <f>'Wzorzec kategorii'!B16</f>
        <v>Wynagrodzenie Partnera / Partnerki</v>
      </c>
      <c r="C53" s="100">
        <f>Styczeń!C59+Luty!C59+Marzec!C59+Kwiecień!C59+Maj!C59+Czerwiec!C59+Lipiec!C59+Sierpień!C59+Wrzesień!C59+Październik!C59+Listopad!C59+Grudzień!C59</f>
        <v>0</v>
      </c>
      <c r="D53" s="100">
        <f t="shared" si="0"/>
        <v>0</v>
      </c>
      <c r="E53" s="99">
        <f>PrzychodyROK[[#This Row],[Kolumna3]]-PrzychodyROK[[#This Row],[Kolumna2]]</f>
        <v>0</v>
      </c>
      <c r="F53" s="48" t="str">
        <f t="shared" si="1"/>
        <v/>
      </c>
      <c r="G53" s="45"/>
      <c r="I53" s="61" t="str">
        <f>'Wzorzec kategorii'!B16</f>
        <v>Wynagrodzenie Partnera / Partnerki</v>
      </c>
      <c r="J53" s="105">
        <f t="shared" ca="1" si="2"/>
        <v>0</v>
      </c>
      <c r="K53" s="91">
        <f>Styczeń!D59</f>
        <v>0</v>
      </c>
      <c r="L53" s="91">
        <f>Luty!D59</f>
        <v>0</v>
      </c>
      <c r="M53" s="91">
        <f>Marzec!D59</f>
        <v>0</v>
      </c>
      <c r="N53" s="91">
        <f>Kwiecień!D59</f>
        <v>0</v>
      </c>
      <c r="O53" s="91">
        <f>Maj!D59</f>
        <v>0</v>
      </c>
      <c r="P53" s="91">
        <f>Czerwiec!D59</f>
        <v>0</v>
      </c>
      <c r="Q53" s="91">
        <f>Lipiec!D59</f>
        <v>0</v>
      </c>
      <c r="R53" s="91">
        <f>Sierpień!D59</f>
        <v>0</v>
      </c>
      <c r="S53" s="91">
        <f>Wrzesień!D59</f>
        <v>0</v>
      </c>
      <c r="T53" s="91">
        <f>Październik!D59</f>
        <v>0</v>
      </c>
      <c r="U53" s="91">
        <f>Listopad!D59</f>
        <v>0</v>
      </c>
      <c r="V53" s="91">
        <f>Grudzień!D59</f>
        <v>0</v>
      </c>
    </row>
    <row r="54" spans="2:22" s="44" customFormat="1" ht="16" outlineLevel="1" x14ac:dyDescent="0.2">
      <c r="B54" s="60" t="str">
        <f>'Wzorzec kategorii'!B17</f>
        <v>Premia</v>
      </c>
      <c r="C54" s="100">
        <f>Styczeń!C60+Luty!C60+Marzec!C60+Kwiecień!C60+Maj!C60+Czerwiec!C60+Lipiec!C60+Sierpień!C60+Wrzesień!C60+Październik!C60+Listopad!C60+Grudzień!C60</f>
        <v>0</v>
      </c>
      <c r="D54" s="100">
        <f t="shared" si="0"/>
        <v>0</v>
      </c>
      <c r="E54" s="99">
        <f>PrzychodyROK[[#This Row],[Kolumna3]]-PrzychodyROK[[#This Row],[Kolumna2]]</f>
        <v>0</v>
      </c>
      <c r="F54" s="48" t="str">
        <f t="shared" si="1"/>
        <v/>
      </c>
      <c r="G54" s="45"/>
      <c r="I54" s="61" t="str">
        <f>'Wzorzec kategorii'!B17</f>
        <v>Premia</v>
      </c>
      <c r="J54" s="105">
        <f t="shared" ca="1" si="2"/>
        <v>0</v>
      </c>
      <c r="K54" s="91">
        <f>Styczeń!D60</f>
        <v>0</v>
      </c>
      <c r="L54" s="91">
        <f>Luty!D60</f>
        <v>0</v>
      </c>
      <c r="M54" s="91">
        <f>Marzec!D60</f>
        <v>0</v>
      </c>
      <c r="N54" s="91">
        <f>Kwiecień!D60</f>
        <v>0</v>
      </c>
      <c r="O54" s="91">
        <f>Maj!D60</f>
        <v>0</v>
      </c>
      <c r="P54" s="91">
        <f>Czerwiec!D60</f>
        <v>0</v>
      </c>
      <c r="Q54" s="91">
        <f>Lipiec!D60</f>
        <v>0</v>
      </c>
      <c r="R54" s="91">
        <f>Sierpień!D60</f>
        <v>0</v>
      </c>
      <c r="S54" s="91">
        <f>Wrzesień!D60</f>
        <v>0</v>
      </c>
      <c r="T54" s="91">
        <f>Październik!D60</f>
        <v>0</v>
      </c>
      <c r="U54" s="91">
        <f>Listopad!D60</f>
        <v>0</v>
      </c>
      <c r="V54" s="91">
        <f>Grudzień!D60</f>
        <v>0</v>
      </c>
    </row>
    <row r="55" spans="2:22" s="44" customFormat="1" ht="16" outlineLevel="1" x14ac:dyDescent="0.2">
      <c r="B55" s="60" t="str">
        <f>'Wzorzec kategorii'!B18</f>
        <v>Przychody z premii bankowych</v>
      </c>
      <c r="C55" s="100">
        <f>Styczeń!C61+Luty!C61+Marzec!C61+Kwiecień!C61+Maj!C61+Czerwiec!C61+Lipiec!C61+Sierpień!C61+Wrzesień!C61+Październik!C61+Listopad!C61+Grudzień!C61</f>
        <v>0</v>
      </c>
      <c r="D55" s="100">
        <f t="shared" si="0"/>
        <v>0</v>
      </c>
      <c r="E55" s="99">
        <f>PrzychodyROK[[#This Row],[Kolumna3]]-PrzychodyROK[[#This Row],[Kolumna2]]</f>
        <v>0</v>
      </c>
      <c r="F55" s="48" t="str">
        <f t="shared" si="1"/>
        <v/>
      </c>
      <c r="G55" s="45"/>
      <c r="I55" s="61" t="str">
        <f>'Wzorzec kategorii'!B18</f>
        <v>Przychody z premii bankowych</v>
      </c>
      <c r="J55" s="105">
        <f t="shared" ca="1" si="2"/>
        <v>0</v>
      </c>
      <c r="K55" s="91">
        <f>Styczeń!D61</f>
        <v>0</v>
      </c>
      <c r="L55" s="91">
        <f>Luty!D61</f>
        <v>0</v>
      </c>
      <c r="M55" s="91">
        <f>Marzec!D61</f>
        <v>0</v>
      </c>
      <c r="N55" s="91">
        <f>Kwiecień!D61</f>
        <v>0</v>
      </c>
      <c r="O55" s="91">
        <f>Maj!D61</f>
        <v>0</v>
      </c>
      <c r="P55" s="91">
        <f>Czerwiec!D61</f>
        <v>0</v>
      </c>
      <c r="Q55" s="91">
        <f>Lipiec!D61</f>
        <v>0</v>
      </c>
      <c r="R55" s="91">
        <f>Sierpień!D61</f>
        <v>0</v>
      </c>
      <c r="S55" s="91">
        <f>Wrzesień!D61</f>
        <v>0</v>
      </c>
      <c r="T55" s="91">
        <f>Październik!D61</f>
        <v>0</v>
      </c>
      <c r="U55" s="91">
        <f>Listopad!D61</f>
        <v>0</v>
      </c>
      <c r="V55" s="91">
        <f>Grudzień!D61</f>
        <v>0</v>
      </c>
    </row>
    <row r="56" spans="2:22" s="44" customFormat="1" ht="16" outlineLevel="1" x14ac:dyDescent="0.2">
      <c r="B56" s="60" t="str">
        <f>'Wzorzec kategorii'!B19</f>
        <v>Odsetki bankowe</v>
      </c>
      <c r="C56" s="100">
        <f>Styczeń!C62+Luty!C62+Marzec!C62+Kwiecień!C62+Maj!C62+Czerwiec!C62+Lipiec!C62+Sierpień!C62+Wrzesień!C62+Październik!C62+Listopad!C62+Grudzień!C62</f>
        <v>0</v>
      </c>
      <c r="D56" s="100">
        <f t="shared" si="0"/>
        <v>0</v>
      </c>
      <c r="E56" s="99">
        <f>PrzychodyROK[[#This Row],[Kolumna3]]-PrzychodyROK[[#This Row],[Kolumna2]]</f>
        <v>0</v>
      </c>
      <c r="F56" s="48" t="str">
        <f t="shared" si="1"/>
        <v/>
      </c>
      <c r="G56" s="45"/>
      <c r="I56" s="61" t="str">
        <f>'Wzorzec kategorii'!B19</f>
        <v>Odsetki bankowe</v>
      </c>
      <c r="J56" s="105">
        <f t="shared" ca="1" si="2"/>
        <v>0</v>
      </c>
      <c r="K56" s="91">
        <f>Styczeń!D62</f>
        <v>0</v>
      </c>
      <c r="L56" s="91">
        <f>Luty!D62</f>
        <v>0</v>
      </c>
      <c r="M56" s="91">
        <f>Marzec!D62</f>
        <v>0</v>
      </c>
      <c r="N56" s="91">
        <f>Kwiecień!D62</f>
        <v>0</v>
      </c>
      <c r="O56" s="91">
        <f>Maj!D62</f>
        <v>0</v>
      </c>
      <c r="P56" s="91">
        <f>Czerwiec!D62</f>
        <v>0</v>
      </c>
      <c r="Q56" s="91">
        <f>Lipiec!D62</f>
        <v>0</v>
      </c>
      <c r="R56" s="91">
        <f>Sierpień!D62</f>
        <v>0</v>
      </c>
      <c r="S56" s="91">
        <f>Wrzesień!D62</f>
        <v>0</v>
      </c>
      <c r="T56" s="91">
        <f>Październik!D62</f>
        <v>0</v>
      </c>
      <c r="U56" s="91">
        <f>Listopad!D62</f>
        <v>0</v>
      </c>
      <c r="V56" s="91">
        <f>Grudzień!D62</f>
        <v>0</v>
      </c>
    </row>
    <row r="57" spans="2:22" s="44" customFormat="1" ht="16" outlineLevel="1" x14ac:dyDescent="0.2">
      <c r="B57" s="60" t="str">
        <f>'Wzorzec kategorii'!B20</f>
        <v>Sprzedaż na Allegro itp.</v>
      </c>
      <c r="C57" s="100">
        <f>Styczeń!C63+Luty!C63+Marzec!C63+Kwiecień!C63+Maj!C63+Czerwiec!C63+Lipiec!C63+Sierpień!C63+Wrzesień!C63+Październik!C63+Listopad!C63+Grudzień!C63</f>
        <v>0</v>
      </c>
      <c r="D57" s="100">
        <f t="shared" si="0"/>
        <v>0</v>
      </c>
      <c r="E57" s="99">
        <f>PrzychodyROK[[#This Row],[Kolumna3]]-PrzychodyROK[[#This Row],[Kolumna2]]</f>
        <v>0</v>
      </c>
      <c r="F57" s="48" t="str">
        <f t="shared" si="1"/>
        <v/>
      </c>
      <c r="G57" s="45"/>
      <c r="I57" s="61" t="str">
        <f>'Wzorzec kategorii'!B20</f>
        <v>Sprzedaż na Allegro itp.</v>
      </c>
      <c r="J57" s="105">
        <f t="shared" ca="1" si="2"/>
        <v>0</v>
      </c>
      <c r="K57" s="91">
        <f>Styczeń!D63</f>
        <v>0</v>
      </c>
      <c r="L57" s="91">
        <f>Luty!D63</f>
        <v>0</v>
      </c>
      <c r="M57" s="91">
        <f>Marzec!D63</f>
        <v>0</v>
      </c>
      <c r="N57" s="91">
        <f>Kwiecień!D63</f>
        <v>0</v>
      </c>
      <c r="O57" s="91">
        <f>Maj!D63</f>
        <v>0</v>
      </c>
      <c r="P57" s="91">
        <f>Czerwiec!D63</f>
        <v>0</v>
      </c>
      <c r="Q57" s="91">
        <f>Lipiec!D63</f>
        <v>0</v>
      </c>
      <c r="R57" s="91">
        <f>Sierpień!D63</f>
        <v>0</v>
      </c>
      <c r="S57" s="91">
        <f>Wrzesień!D63</f>
        <v>0</v>
      </c>
      <c r="T57" s="91">
        <f>Październik!D63</f>
        <v>0</v>
      </c>
      <c r="U57" s="91">
        <f>Listopad!D63</f>
        <v>0</v>
      </c>
      <c r="V57" s="91">
        <f>Grudzień!D63</f>
        <v>0</v>
      </c>
    </row>
    <row r="58" spans="2:22" s="44" customFormat="1" ht="16" outlineLevel="1" x14ac:dyDescent="0.2">
      <c r="B58" s="60" t="str">
        <f>'Wzorzec kategorii'!B21</f>
        <v>Inne przychody</v>
      </c>
      <c r="C58" s="100">
        <f>Styczeń!C64+Luty!C64+Marzec!C64+Kwiecień!C64+Maj!C64+Czerwiec!C64+Lipiec!C64+Sierpień!C64+Wrzesień!C64+Październik!C64+Listopad!C64+Grudzień!C64</f>
        <v>0</v>
      </c>
      <c r="D58" s="100">
        <f t="shared" si="0"/>
        <v>0</v>
      </c>
      <c r="E58" s="99">
        <f>PrzychodyROK[[#This Row],[Kolumna3]]-PrzychodyROK[[#This Row],[Kolumna2]]</f>
        <v>0</v>
      </c>
      <c r="F58" s="48" t="str">
        <f t="shared" si="1"/>
        <v/>
      </c>
      <c r="G58" s="45"/>
      <c r="I58" s="61" t="str">
        <f>'Wzorzec kategorii'!B21</f>
        <v>Inne przychody</v>
      </c>
      <c r="J58" s="105">
        <f t="shared" ca="1" si="2"/>
        <v>0</v>
      </c>
      <c r="K58" s="91">
        <f>Styczeń!D64</f>
        <v>0</v>
      </c>
      <c r="L58" s="91">
        <f>Luty!D64</f>
        <v>0</v>
      </c>
      <c r="M58" s="91">
        <f>Marzec!D64</f>
        <v>0</v>
      </c>
      <c r="N58" s="91">
        <f>Kwiecień!D64</f>
        <v>0</v>
      </c>
      <c r="O58" s="91">
        <f>Maj!D64</f>
        <v>0</v>
      </c>
      <c r="P58" s="91">
        <f>Czerwiec!D64</f>
        <v>0</v>
      </c>
      <c r="Q58" s="91">
        <f>Lipiec!D64</f>
        <v>0</v>
      </c>
      <c r="R58" s="91">
        <f>Sierpień!D64</f>
        <v>0</v>
      </c>
      <c r="S58" s="91">
        <f>Wrzesień!D64</f>
        <v>0</v>
      </c>
      <c r="T58" s="91">
        <f>Październik!D64</f>
        <v>0</v>
      </c>
      <c r="U58" s="91">
        <f>Listopad!D64</f>
        <v>0</v>
      </c>
      <c r="V58" s="91">
        <f>Grudzień!D64</f>
        <v>0</v>
      </c>
    </row>
    <row r="59" spans="2:22" s="44" customFormat="1" ht="16" outlineLevel="1" x14ac:dyDescent="0.2">
      <c r="B59" s="60" t="str">
        <f>'Wzorzec kategorii'!B22</f>
        <v>.</v>
      </c>
      <c r="C59" s="100">
        <f>Styczeń!C65+Luty!C65+Marzec!C65+Kwiecień!C65+Maj!C65+Czerwiec!C65+Lipiec!C65+Sierpień!C65+Wrzesień!C65+Październik!C65+Listopad!C65+Grudzień!C65</f>
        <v>0</v>
      </c>
      <c r="D59" s="100">
        <f t="shared" si="0"/>
        <v>0</v>
      </c>
      <c r="E59" s="99">
        <f>PrzychodyROK[[#This Row],[Kolumna3]]-PrzychodyROK[[#This Row],[Kolumna2]]</f>
        <v>0</v>
      </c>
      <c r="F59" s="50" t="str">
        <f t="shared" si="1"/>
        <v/>
      </c>
      <c r="G59" s="45"/>
      <c r="I59" s="61" t="str">
        <f>'Wzorzec kategorii'!B22</f>
        <v>.</v>
      </c>
      <c r="J59" s="105">
        <f t="shared" ca="1" si="2"/>
        <v>0</v>
      </c>
      <c r="K59" s="91">
        <f>Styczeń!D65</f>
        <v>0</v>
      </c>
      <c r="L59" s="91">
        <f>Luty!D65</f>
        <v>0</v>
      </c>
      <c r="M59" s="91">
        <f>Marzec!D65</f>
        <v>0</v>
      </c>
      <c r="N59" s="91">
        <f>Kwiecień!D65</f>
        <v>0</v>
      </c>
      <c r="O59" s="91">
        <f>Maj!D65</f>
        <v>0</v>
      </c>
      <c r="P59" s="91">
        <f>Czerwiec!D65</f>
        <v>0</v>
      </c>
      <c r="Q59" s="91">
        <f>Lipiec!D65</f>
        <v>0</v>
      </c>
      <c r="R59" s="91">
        <f>Sierpień!D65</f>
        <v>0</v>
      </c>
      <c r="S59" s="91">
        <f>Wrzesień!D65</f>
        <v>0</v>
      </c>
      <c r="T59" s="91">
        <f>Październik!D65</f>
        <v>0</v>
      </c>
      <c r="U59" s="91">
        <f>Listopad!D65</f>
        <v>0</v>
      </c>
      <c r="V59" s="91">
        <f>Grudzień!D65</f>
        <v>0</v>
      </c>
    </row>
    <row r="60" spans="2:22" s="44" customFormat="1" ht="16" outlineLevel="1" x14ac:dyDescent="0.2">
      <c r="B60" s="60" t="str">
        <f>'Wzorzec kategorii'!B23</f>
        <v>.</v>
      </c>
      <c r="C60" s="100">
        <f>Styczeń!C66+Luty!C66+Marzec!C66+Kwiecień!C66+Maj!C66+Czerwiec!C66+Lipiec!C66+Sierpień!C66+Wrzesień!C66+Październik!C66+Listopad!C66+Grudzień!C66</f>
        <v>0</v>
      </c>
      <c r="D60" s="100">
        <f t="shared" si="0"/>
        <v>0</v>
      </c>
      <c r="E60" s="99">
        <f>PrzychodyROK[[#This Row],[Kolumna3]]-PrzychodyROK[[#This Row],[Kolumna2]]</f>
        <v>0</v>
      </c>
      <c r="F60" s="50" t="str">
        <f t="shared" si="1"/>
        <v/>
      </c>
      <c r="G60" s="45"/>
      <c r="I60" s="61" t="str">
        <f>'Wzorzec kategorii'!B23</f>
        <v>.</v>
      </c>
      <c r="J60" s="105">
        <f t="shared" ca="1" si="2"/>
        <v>0</v>
      </c>
      <c r="K60" s="91">
        <f>Styczeń!D66</f>
        <v>0</v>
      </c>
      <c r="L60" s="91">
        <f>Luty!D66</f>
        <v>0</v>
      </c>
      <c r="M60" s="91">
        <f>Marzec!D66</f>
        <v>0</v>
      </c>
      <c r="N60" s="91">
        <f>Kwiecień!D66</f>
        <v>0</v>
      </c>
      <c r="O60" s="91">
        <f>Maj!D66</f>
        <v>0</v>
      </c>
      <c r="P60" s="91">
        <f>Czerwiec!D66</f>
        <v>0</v>
      </c>
      <c r="Q60" s="91">
        <f>Lipiec!D66</f>
        <v>0</v>
      </c>
      <c r="R60" s="91">
        <f>Sierpień!D66</f>
        <v>0</v>
      </c>
      <c r="S60" s="91">
        <f>Wrzesień!D66</f>
        <v>0</v>
      </c>
      <c r="T60" s="91">
        <f>Październik!D66</f>
        <v>0</v>
      </c>
      <c r="U60" s="91">
        <f>Listopad!D66</f>
        <v>0</v>
      </c>
      <c r="V60" s="91">
        <f>Grudzień!D66</f>
        <v>0</v>
      </c>
    </row>
    <row r="61" spans="2:22" s="44" customFormat="1" ht="16" outlineLevel="1" x14ac:dyDescent="0.2">
      <c r="B61" s="60" t="str">
        <f>'Wzorzec kategorii'!B24</f>
        <v>.</v>
      </c>
      <c r="C61" s="100">
        <f>Styczeń!C67+Luty!C67+Marzec!C67+Kwiecień!C67+Maj!C67+Czerwiec!C67+Lipiec!C67+Sierpień!C67+Wrzesień!C67+Październik!C67+Listopad!C67+Grudzień!C67</f>
        <v>0</v>
      </c>
      <c r="D61" s="100">
        <f t="shared" si="0"/>
        <v>0</v>
      </c>
      <c r="E61" s="99">
        <f>PrzychodyROK[[#This Row],[Kolumna3]]-PrzychodyROK[[#This Row],[Kolumna2]]</f>
        <v>0</v>
      </c>
      <c r="F61" s="50" t="str">
        <f t="shared" si="1"/>
        <v/>
      </c>
      <c r="G61" s="45"/>
      <c r="I61" s="61" t="str">
        <f>'Wzorzec kategorii'!B24</f>
        <v>.</v>
      </c>
      <c r="J61" s="105">
        <f t="shared" ca="1" si="2"/>
        <v>0</v>
      </c>
      <c r="K61" s="91">
        <f>Styczeń!D67</f>
        <v>0</v>
      </c>
      <c r="L61" s="91">
        <f>Luty!D67</f>
        <v>0</v>
      </c>
      <c r="M61" s="91">
        <f>Marzec!D67</f>
        <v>0</v>
      </c>
      <c r="N61" s="91">
        <f>Kwiecień!D67</f>
        <v>0</v>
      </c>
      <c r="O61" s="91">
        <f>Maj!D67</f>
        <v>0</v>
      </c>
      <c r="P61" s="91">
        <f>Czerwiec!D67</f>
        <v>0</v>
      </c>
      <c r="Q61" s="91">
        <f>Lipiec!D67</f>
        <v>0</v>
      </c>
      <c r="R61" s="91">
        <f>Sierpień!D67</f>
        <v>0</v>
      </c>
      <c r="S61" s="91">
        <f>Wrzesień!D67</f>
        <v>0</v>
      </c>
      <c r="T61" s="91">
        <f>Październik!D67</f>
        <v>0</v>
      </c>
      <c r="U61" s="91">
        <f>Listopad!D67</f>
        <v>0</v>
      </c>
      <c r="V61" s="91">
        <f>Grudzień!D67</f>
        <v>0</v>
      </c>
    </row>
    <row r="62" spans="2:22" s="44" customFormat="1" ht="16" outlineLevel="1" x14ac:dyDescent="0.2">
      <c r="B62" s="60" t="str">
        <f>'Wzorzec kategorii'!B25</f>
        <v>.</v>
      </c>
      <c r="C62" s="100">
        <f>Styczeń!C68+Luty!C68+Marzec!C68+Kwiecień!C68+Maj!C68+Czerwiec!C68+Lipiec!C68+Sierpień!C68+Wrzesień!C68+Październik!C68+Listopad!C68+Grudzień!C68</f>
        <v>0</v>
      </c>
      <c r="D62" s="100">
        <f t="shared" si="0"/>
        <v>0</v>
      </c>
      <c r="E62" s="99">
        <f>PrzychodyROK[[#This Row],[Kolumna3]]-PrzychodyROK[[#This Row],[Kolumna2]]</f>
        <v>0</v>
      </c>
      <c r="F62" s="50" t="str">
        <f t="shared" si="1"/>
        <v/>
      </c>
      <c r="G62" s="45"/>
      <c r="I62" s="61" t="str">
        <f>'Wzorzec kategorii'!B25</f>
        <v>.</v>
      </c>
      <c r="J62" s="105">
        <f t="shared" ca="1" si="2"/>
        <v>0</v>
      </c>
      <c r="K62" s="91">
        <f>Styczeń!D68</f>
        <v>0</v>
      </c>
      <c r="L62" s="91">
        <f>Luty!D68</f>
        <v>0</v>
      </c>
      <c r="M62" s="91">
        <f>Marzec!D68</f>
        <v>0</v>
      </c>
      <c r="N62" s="91">
        <f>Kwiecień!D68</f>
        <v>0</v>
      </c>
      <c r="O62" s="91">
        <f>Maj!D68</f>
        <v>0</v>
      </c>
      <c r="P62" s="91">
        <f>Czerwiec!D68</f>
        <v>0</v>
      </c>
      <c r="Q62" s="91">
        <f>Lipiec!D68</f>
        <v>0</v>
      </c>
      <c r="R62" s="91">
        <f>Sierpień!D68</f>
        <v>0</v>
      </c>
      <c r="S62" s="91">
        <f>Wrzesień!D68</f>
        <v>0</v>
      </c>
      <c r="T62" s="91">
        <f>Październik!D68</f>
        <v>0</v>
      </c>
      <c r="U62" s="91">
        <f>Listopad!D68</f>
        <v>0</v>
      </c>
      <c r="V62" s="91">
        <f>Grudzień!D68</f>
        <v>0</v>
      </c>
    </row>
    <row r="63" spans="2:22" s="44" customFormat="1" ht="16" outlineLevel="1" x14ac:dyDescent="0.2">
      <c r="B63" s="60" t="str">
        <f>'Wzorzec kategorii'!B26</f>
        <v>.</v>
      </c>
      <c r="C63" s="100">
        <f>Styczeń!C69+Luty!C69+Marzec!C69+Kwiecień!C69+Maj!C69+Czerwiec!C69+Lipiec!C69+Sierpień!C69+Wrzesień!C69+Październik!C69+Listopad!C69+Grudzień!C69</f>
        <v>0</v>
      </c>
      <c r="D63" s="100">
        <f t="shared" si="0"/>
        <v>0</v>
      </c>
      <c r="E63" s="99">
        <f>PrzychodyROK[[#This Row],[Kolumna3]]-PrzychodyROK[[#This Row],[Kolumna2]]</f>
        <v>0</v>
      </c>
      <c r="F63" s="50" t="str">
        <f t="shared" si="1"/>
        <v/>
      </c>
      <c r="G63" s="45"/>
      <c r="I63" s="61" t="str">
        <f>'Wzorzec kategorii'!B26</f>
        <v>.</v>
      </c>
      <c r="J63" s="105">
        <f t="shared" ca="1" si="2"/>
        <v>0</v>
      </c>
      <c r="K63" s="91">
        <f>Styczeń!D69</f>
        <v>0</v>
      </c>
      <c r="L63" s="91">
        <f>Luty!D69</f>
        <v>0</v>
      </c>
      <c r="M63" s="91">
        <f>Marzec!D69</f>
        <v>0</v>
      </c>
      <c r="N63" s="91">
        <f>Kwiecień!D69</f>
        <v>0</v>
      </c>
      <c r="O63" s="91">
        <f>Maj!D69</f>
        <v>0</v>
      </c>
      <c r="P63" s="91">
        <f>Czerwiec!D69</f>
        <v>0</v>
      </c>
      <c r="Q63" s="91">
        <f>Lipiec!D69</f>
        <v>0</v>
      </c>
      <c r="R63" s="91">
        <f>Sierpień!D69</f>
        <v>0</v>
      </c>
      <c r="S63" s="91">
        <f>Wrzesień!D69</f>
        <v>0</v>
      </c>
      <c r="T63" s="91">
        <f>Październik!D69</f>
        <v>0</v>
      </c>
      <c r="U63" s="91">
        <f>Listopad!D69</f>
        <v>0</v>
      </c>
      <c r="V63" s="91">
        <f>Grudzień!D69</f>
        <v>0</v>
      </c>
    </row>
    <row r="64" spans="2:22" s="44" customFormat="1" ht="16" outlineLevel="1" x14ac:dyDescent="0.2">
      <c r="B64" s="60" t="str">
        <f>'Wzorzec kategorii'!B27</f>
        <v>.</v>
      </c>
      <c r="C64" s="100">
        <f>Styczeń!C70+Luty!C70+Marzec!C70+Kwiecień!C70+Maj!C70+Czerwiec!C70+Lipiec!C70+Sierpień!C70+Wrzesień!C70+Październik!C70+Listopad!C70+Grudzień!C70</f>
        <v>0</v>
      </c>
      <c r="D64" s="100">
        <f t="shared" si="0"/>
        <v>0</v>
      </c>
      <c r="E64" s="99">
        <f>PrzychodyROK[[#This Row],[Kolumna3]]-PrzychodyROK[[#This Row],[Kolumna2]]</f>
        <v>0</v>
      </c>
      <c r="F64" s="50" t="str">
        <f t="shared" si="1"/>
        <v/>
      </c>
      <c r="G64" s="45"/>
      <c r="I64" s="61" t="str">
        <f>'Wzorzec kategorii'!B27</f>
        <v>.</v>
      </c>
      <c r="J64" s="105">
        <f t="shared" ca="1" si="2"/>
        <v>0</v>
      </c>
      <c r="K64" s="91">
        <f>Styczeń!D70</f>
        <v>0</v>
      </c>
      <c r="L64" s="91">
        <f>Luty!D70</f>
        <v>0</v>
      </c>
      <c r="M64" s="91">
        <f>Marzec!D70</f>
        <v>0</v>
      </c>
      <c r="N64" s="91">
        <f>Kwiecień!D70</f>
        <v>0</v>
      </c>
      <c r="O64" s="91">
        <f>Maj!D70</f>
        <v>0</v>
      </c>
      <c r="P64" s="91">
        <f>Czerwiec!D70</f>
        <v>0</v>
      </c>
      <c r="Q64" s="91">
        <f>Lipiec!D70</f>
        <v>0</v>
      </c>
      <c r="R64" s="91">
        <f>Sierpień!D70</f>
        <v>0</v>
      </c>
      <c r="S64" s="91">
        <f>Wrzesień!D70</f>
        <v>0</v>
      </c>
      <c r="T64" s="91">
        <f>Październik!D70</f>
        <v>0</v>
      </c>
      <c r="U64" s="91">
        <f>Listopad!D70</f>
        <v>0</v>
      </c>
      <c r="V64" s="91">
        <f>Grudzień!D70</f>
        <v>0</v>
      </c>
    </row>
    <row r="65" spans="2:22" s="44" customFormat="1" ht="16" outlineLevel="1" x14ac:dyDescent="0.2">
      <c r="B65" s="60" t="str">
        <f>'Wzorzec kategorii'!B28</f>
        <v>.</v>
      </c>
      <c r="C65" s="100">
        <f>Styczeń!C71+Luty!C71+Marzec!C71+Kwiecień!C71+Maj!C71+Czerwiec!C71+Lipiec!C71+Sierpień!C71+Wrzesień!C71+Październik!C71+Listopad!C71+Grudzień!C71</f>
        <v>0</v>
      </c>
      <c r="D65" s="100">
        <f t="shared" si="0"/>
        <v>0</v>
      </c>
      <c r="E65" s="99">
        <f>PrzychodyROK[[#This Row],[Kolumna3]]-PrzychodyROK[[#This Row],[Kolumna2]]</f>
        <v>0</v>
      </c>
      <c r="F65" s="50" t="str">
        <f t="shared" si="1"/>
        <v/>
      </c>
      <c r="G65" s="45"/>
      <c r="I65" s="61" t="str">
        <f>'Wzorzec kategorii'!B28</f>
        <v>.</v>
      </c>
      <c r="J65" s="105">
        <f t="shared" ca="1" si="2"/>
        <v>0</v>
      </c>
      <c r="K65" s="91">
        <f>Styczeń!D71</f>
        <v>0</v>
      </c>
      <c r="L65" s="91">
        <f>Luty!D71</f>
        <v>0</v>
      </c>
      <c r="M65" s="91">
        <f>Marzec!D71</f>
        <v>0</v>
      </c>
      <c r="N65" s="91">
        <f>Kwiecień!D71</f>
        <v>0</v>
      </c>
      <c r="O65" s="91">
        <f>Maj!D71</f>
        <v>0</v>
      </c>
      <c r="P65" s="91">
        <f>Czerwiec!D71</f>
        <v>0</v>
      </c>
      <c r="Q65" s="91">
        <f>Lipiec!D71</f>
        <v>0</v>
      </c>
      <c r="R65" s="91">
        <f>Sierpień!D71</f>
        <v>0</v>
      </c>
      <c r="S65" s="91">
        <f>Wrzesień!D71</f>
        <v>0</v>
      </c>
      <c r="T65" s="91">
        <f>Październik!D71</f>
        <v>0</v>
      </c>
      <c r="U65" s="91">
        <f>Listopad!D71</f>
        <v>0</v>
      </c>
      <c r="V65" s="91">
        <f>Grudzień!D71</f>
        <v>0</v>
      </c>
    </row>
    <row r="66" spans="2:22" s="44" customFormat="1" ht="16" outlineLevel="1" x14ac:dyDescent="0.2">
      <c r="B66" s="60" t="str">
        <f>'Wzorzec kategorii'!B29</f>
        <v>.</v>
      </c>
      <c r="C66" s="100">
        <f>Styczeń!C72+Luty!C72+Marzec!C72+Kwiecień!C72+Maj!C72+Czerwiec!C72+Lipiec!C72+Sierpień!C72+Wrzesień!C72+Październik!C72+Listopad!C72+Grudzień!C72</f>
        <v>0</v>
      </c>
      <c r="D66" s="100">
        <f t="shared" si="0"/>
        <v>0</v>
      </c>
      <c r="E66" s="99">
        <f>PrzychodyROK[[#This Row],[Kolumna3]]-PrzychodyROK[[#This Row],[Kolumna2]]</f>
        <v>0</v>
      </c>
      <c r="F66" s="50" t="str">
        <f t="shared" si="1"/>
        <v/>
      </c>
      <c r="G66" s="45"/>
      <c r="I66" s="61" t="str">
        <f>'Wzorzec kategorii'!B29</f>
        <v>.</v>
      </c>
      <c r="J66" s="105">
        <f t="shared" ca="1" si="2"/>
        <v>0</v>
      </c>
      <c r="K66" s="91">
        <f>Styczeń!D72</f>
        <v>0</v>
      </c>
      <c r="L66" s="91">
        <f>Luty!D72</f>
        <v>0</v>
      </c>
      <c r="M66" s="91">
        <f>Marzec!D72</f>
        <v>0</v>
      </c>
      <c r="N66" s="91">
        <f>Kwiecień!D72</f>
        <v>0</v>
      </c>
      <c r="O66" s="91">
        <f>Maj!D72</f>
        <v>0</v>
      </c>
      <c r="P66" s="91">
        <f>Czerwiec!D72</f>
        <v>0</v>
      </c>
      <c r="Q66" s="91">
        <f>Lipiec!D72</f>
        <v>0</v>
      </c>
      <c r="R66" s="91">
        <f>Sierpień!D72</f>
        <v>0</v>
      </c>
      <c r="S66" s="91">
        <f>Wrzesień!D72</f>
        <v>0</v>
      </c>
      <c r="T66" s="91">
        <f>Październik!D72</f>
        <v>0</v>
      </c>
      <c r="U66" s="91">
        <f>Listopad!D72</f>
        <v>0</v>
      </c>
      <c r="V66" s="91">
        <f>Grudzień!D72</f>
        <v>0</v>
      </c>
    </row>
    <row r="67" spans="2:22" x14ac:dyDescent="0.2">
      <c r="B67" s="2" t="s">
        <v>30</v>
      </c>
    </row>
    <row r="68" spans="2:22" ht="19" x14ac:dyDescent="0.25">
      <c r="B68" s="22" t="s">
        <v>25</v>
      </c>
      <c r="I68" s="22" t="s">
        <v>177</v>
      </c>
    </row>
    <row r="70" spans="2:22" ht="32" x14ac:dyDescent="0.2">
      <c r="B70" s="4" t="s">
        <v>0</v>
      </c>
      <c r="C70" s="5" t="s">
        <v>131</v>
      </c>
      <c r="D70" s="6" t="s">
        <v>135</v>
      </c>
      <c r="E70" s="4" t="s">
        <v>129</v>
      </c>
      <c r="F70" s="5" t="s">
        <v>140</v>
      </c>
      <c r="G70" s="4" t="s">
        <v>41</v>
      </c>
      <c r="I70" s="4" t="s">
        <v>0</v>
      </c>
      <c r="J70" s="28" t="s">
        <v>175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ht="24" customHeight="1" x14ac:dyDescent="0.2">
      <c r="B71" s="19" t="s">
        <v>139</v>
      </c>
      <c r="C71" s="95">
        <f>C73+C85+C97+C109+C121+C133+C145+C157+C169+C181+C193+C205+C217+C229+C241</f>
        <v>0</v>
      </c>
      <c r="D71" s="95">
        <f>D73+D85+D97+D109+D121+D133+D145+D157+D169+D181+D193+D205+D217+D229+D241</f>
        <v>0</v>
      </c>
      <c r="E71" s="95">
        <f>C71-D71</f>
        <v>0</v>
      </c>
      <c r="F71" s="4" t="s">
        <v>141</v>
      </c>
      <c r="G71" s="4"/>
      <c r="I71" s="27"/>
      <c r="J71" s="27" t="s">
        <v>162</v>
      </c>
      <c r="K71" s="19" t="s">
        <v>163</v>
      </c>
      <c r="L71" s="19" t="s">
        <v>164</v>
      </c>
      <c r="M71" s="19" t="s">
        <v>165</v>
      </c>
      <c r="N71" s="19" t="s">
        <v>166</v>
      </c>
      <c r="O71" s="19" t="s">
        <v>167</v>
      </c>
      <c r="P71" s="19" t="s">
        <v>168</v>
      </c>
      <c r="Q71" s="19" t="s">
        <v>169</v>
      </c>
      <c r="R71" s="19" t="s">
        <v>170</v>
      </c>
      <c r="S71" s="19" t="s">
        <v>171</v>
      </c>
      <c r="T71" s="19" t="s">
        <v>172</v>
      </c>
      <c r="U71" s="19" t="s">
        <v>173</v>
      </c>
      <c r="V71" s="19" t="s">
        <v>174</v>
      </c>
    </row>
    <row r="73" spans="2:22" s="44" customFormat="1" ht="16" x14ac:dyDescent="0.2">
      <c r="B73" s="41" t="str">
        <f>'Wzorzec kategorii'!B35</f>
        <v>Jedzenie</v>
      </c>
      <c r="C73" s="96">
        <f>Styczeń!C79+Luty!C79+Marzec!C79+Kwiecień!C79+Maj!C79+Czerwiec!C79+Lipiec!C79+Sierpień!C79+Wrzesień!C79+Październik!C79+Listopad!C79+Grudzień!C79</f>
        <v>0</v>
      </c>
      <c r="D73" s="97">
        <f>(SUM(K73:V73))</f>
        <v>0</v>
      </c>
      <c r="E73" s="96">
        <f t="shared" ref="E73:E83" si="3">C73-D73</f>
        <v>0</v>
      </c>
      <c r="F73" s="43" t="str">
        <f t="shared" ref="F73:F83" si="4">IFERROR(D73/C73,"")</f>
        <v/>
      </c>
      <c r="G73" s="53"/>
      <c r="I73" s="62" t="str">
        <f>'Wzorzec kategorii'!B35</f>
        <v>Jedzenie</v>
      </c>
      <c r="J73" s="105">
        <f t="shared" ref="J73:J83" ca="1" si="5">(SUM(K73:V73)/$J$44)</f>
        <v>0</v>
      </c>
      <c r="K73" s="96">
        <f>Styczeń!D79</f>
        <v>0</v>
      </c>
      <c r="L73" s="96">
        <f>Luty!D79</f>
        <v>0</v>
      </c>
      <c r="M73" s="96">
        <f>Marzec!D79</f>
        <v>0</v>
      </c>
      <c r="N73" s="96">
        <f>Kwiecień!D79</f>
        <v>0</v>
      </c>
      <c r="O73" s="96">
        <f>Maj!D79</f>
        <v>0</v>
      </c>
      <c r="P73" s="96">
        <f>Czerwiec!D79</f>
        <v>0</v>
      </c>
      <c r="Q73" s="96">
        <f>Lipiec!D79</f>
        <v>0</v>
      </c>
      <c r="R73" s="96">
        <f>Sierpień!D79</f>
        <v>0</v>
      </c>
      <c r="S73" s="96">
        <f>Wrzesień!D79</f>
        <v>0</v>
      </c>
      <c r="T73" s="96">
        <f>Październik!D79</f>
        <v>0</v>
      </c>
      <c r="U73" s="96">
        <f>Listopad!D79</f>
        <v>0</v>
      </c>
      <c r="V73" s="96">
        <f>Grudzień!D79</f>
        <v>0</v>
      </c>
    </row>
    <row r="74" spans="2:22" s="44" customFormat="1" ht="16" outlineLevel="1" x14ac:dyDescent="0.2">
      <c r="B74" s="45" t="str">
        <f>'Wzorzec kategorii'!B36</f>
        <v>Jedzenie dom</v>
      </c>
      <c r="C74" s="100">
        <f>Styczeń!C80+Luty!C80+Marzec!C80+Kwiecień!C80+Maj!C80+Czerwiec!C80+Lipiec!C80+Sierpień!C80+Wrzesień!C80+Październik!C80+Listopad!C80+Grudzień!C80</f>
        <v>0</v>
      </c>
      <c r="D74" s="100">
        <f t="shared" ref="D74:D83" si="6">(SUM(K74:V74))</f>
        <v>0</v>
      </c>
      <c r="E74" s="99">
        <f t="shared" si="3"/>
        <v>0</v>
      </c>
      <c r="F74" s="48" t="str">
        <f t="shared" si="4"/>
        <v/>
      </c>
      <c r="G74" s="54"/>
      <c r="I74" s="61" t="str">
        <f>'Wzorzec kategorii'!B36</f>
        <v>Jedzenie dom</v>
      </c>
      <c r="J74" s="105">
        <f t="shared" ca="1" si="5"/>
        <v>0</v>
      </c>
      <c r="K74" s="91">
        <f>Styczeń!D80</f>
        <v>0</v>
      </c>
      <c r="L74" s="91">
        <f>Luty!D80</f>
        <v>0</v>
      </c>
      <c r="M74" s="91">
        <f>Marzec!D80</f>
        <v>0</v>
      </c>
      <c r="N74" s="91">
        <f>Kwiecień!D80</f>
        <v>0</v>
      </c>
      <c r="O74" s="91">
        <f>Maj!D80</f>
        <v>0</v>
      </c>
      <c r="P74" s="91">
        <f>Czerwiec!D80</f>
        <v>0</v>
      </c>
      <c r="Q74" s="91">
        <f>Lipiec!D80</f>
        <v>0</v>
      </c>
      <c r="R74" s="91">
        <f>Sierpień!D80</f>
        <v>0</v>
      </c>
      <c r="S74" s="91">
        <f>Wrzesień!D80</f>
        <v>0</v>
      </c>
      <c r="T74" s="91">
        <f>Październik!D80</f>
        <v>0</v>
      </c>
      <c r="U74" s="91">
        <f>Listopad!D80</f>
        <v>0</v>
      </c>
      <c r="V74" s="91">
        <f>Grudzień!D80</f>
        <v>0</v>
      </c>
    </row>
    <row r="75" spans="2:22" s="44" customFormat="1" ht="16" outlineLevel="1" x14ac:dyDescent="0.2">
      <c r="B75" s="45" t="str">
        <f>'Wzorzec kategorii'!B37</f>
        <v>Jedzenie miasto</v>
      </c>
      <c r="C75" s="100">
        <f>Styczeń!C81+Luty!C81+Marzec!C81+Kwiecień!C81+Maj!C81+Czerwiec!C81+Lipiec!C81+Sierpień!C81+Wrzesień!C81+Październik!C81+Listopad!C81+Grudzień!C81</f>
        <v>0</v>
      </c>
      <c r="D75" s="100">
        <f t="shared" si="6"/>
        <v>0</v>
      </c>
      <c r="E75" s="99">
        <f t="shared" si="3"/>
        <v>0</v>
      </c>
      <c r="F75" s="48" t="str">
        <f t="shared" si="4"/>
        <v/>
      </c>
      <c r="G75" s="54"/>
      <c r="I75" s="61" t="str">
        <f>'Wzorzec kategorii'!B37</f>
        <v>Jedzenie miasto</v>
      </c>
      <c r="J75" s="105">
        <f t="shared" ca="1" si="5"/>
        <v>0</v>
      </c>
      <c r="K75" s="91">
        <f>Styczeń!D81</f>
        <v>0</v>
      </c>
      <c r="L75" s="91">
        <f>Luty!D81</f>
        <v>0</v>
      </c>
      <c r="M75" s="91">
        <f>Marzec!D81</f>
        <v>0</v>
      </c>
      <c r="N75" s="91">
        <f>Kwiecień!D81</f>
        <v>0</v>
      </c>
      <c r="O75" s="91">
        <f>Maj!D81</f>
        <v>0</v>
      </c>
      <c r="P75" s="91">
        <f>Czerwiec!D81</f>
        <v>0</v>
      </c>
      <c r="Q75" s="91">
        <f>Lipiec!D81</f>
        <v>0</v>
      </c>
      <c r="R75" s="91">
        <f>Sierpień!D81</f>
        <v>0</v>
      </c>
      <c r="S75" s="91">
        <f>Wrzesień!D81</f>
        <v>0</v>
      </c>
      <c r="T75" s="91">
        <f>Październik!D81</f>
        <v>0</v>
      </c>
      <c r="U75" s="91">
        <f>Listopad!D81</f>
        <v>0</v>
      </c>
      <c r="V75" s="91">
        <f>Grudzień!D81</f>
        <v>0</v>
      </c>
    </row>
    <row r="76" spans="2:22" s="44" customFormat="1" ht="16" outlineLevel="1" x14ac:dyDescent="0.2">
      <c r="B76" s="45" t="str">
        <f>'Wzorzec kategorii'!B38</f>
        <v>Jedzenie praca</v>
      </c>
      <c r="C76" s="100">
        <f>Styczeń!C82+Luty!C82+Marzec!C82+Kwiecień!C82+Maj!C82+Czerwiec!C82+Lipiec!C82+Sierpień!C82+Wrzesień!C82+Październik!C82+Listopad!C82+Grudzień!C82</f>
        <v>0</v>
      </c>
      <c r="D76" s="100">
        <f t="shared" si="6"/>
        <v>0</v>
      </c>
      <c r="E76" s="99">
        <f t="shared" si="3"/>
        <v>0</v>
      </c>
      <c r="F76" s="48" t="str">
        <f t="shared" si="4"/>
        <v/>
      </c>
      <c r="G76" s="54"/>
      <c r="I76" s="61" t="str">
        <f>'Wzorzec kategorii'!B38</f>
        <v>Jedzenie praca</v>
      </c>
      <c r="J76" s="105">
        <f t="shared" ca="1" si="5"/>
        <v>0</v>
      </c>
      <c r="K76" s="91">
        <f>Styczeń!D82</f>
        <v>0</v>
      </c>
      <c r="L76" s="91">
        <f>Luty!D82</f>
        <v>0</v>
      </c>
      <c r="M76" s="91">
        <f>Marzec!D82</f>
        <v>0</v>
      </c>
      <c r="N76" s="91">
        <f>Kwiecień!D82</f>
        <v>0</v>
      </c>
      <c r="O76" s="91">
        <f>Maj!D82</f>
        <v>0</v>
      </c>
      <c r="P76" s="91">
        <f>Czerwiec!D82</f>
        <v>0</v>
      </c>
      <c r="Q76" s="91">
        <f>Lipiec!D82</f>
        <v>0</v>
      </c>
      <c r="R76" s="91">
        <f>Sierpień!D82</f>
        <v>0</v>
      </c>
      <c r="S76" s="91">
        <f>Wrzesień!D82</f>
        <v>0</v>
      </c>
      <c r="T76" s="91">
        <f>Październik!D82</f>
        <v>0</v>
      </c>
      <c r="U76" s="91">
        <f>Listopad!D82</f>
        <v>0</v>
      </c>
      <c r="V76" s="91">
        <f>Grudzień!D82</f>
        <v>0</v>
      </c>
    </row>
    <row r="77" spans="2:22" s="44" customFormat="1" ht="16" outlineLevel="1" x14ac:dyDescent="0.2">
      <c r="B77" s="45" t="str">
        <f>'Wzorzec kategorii'!B39</f>
        <v>Alkohol</v>
      </c>
      <c r="C77" s="100">
        <f>Styczeń!C83+Luty!C83+Marzec!C83+Kwiecień!C83+Maj!C83+Czerwiec!C83+Lipiec!C83+Sierpień!C83+Wrzesień!C83+Październik!C83+Listopad!C83+Grudzień!C83</f>
        <v>0</v>
      </c>
      <c r="D77" s="100">
        <f t="shared" si="6"/>
        <v>0</v>
      </c>
      <c r="E77" s="99">
        <f t="shared" si="3"/>
        <v>0</v>
      </c>
      <c r="F77" s="48" t="str">
        <f t="shared" si="4"/>
        <v/>
      </c>
      <c r="G77" s="54"/>
      <c r="I77" s="61" t="str">
        <f>'Wzorzec kategorii'!B39</f>
        <v>Alkohol</v>
      </c>
      <c r="J77" s="105">
        <f t="shared" ca="1" si="5"/>
        <v>0</v>
      </c>
      <c r="K77" s="91">
        <f>Styczeń!D83</f>
        <v>0</v>
      </c>
      <c r="L77" s="91">
        <f>Luty!D83</f>
        <v>0</v>
      </c>
      <c r="M77" s="91">
        <f>Marzec!D83</f>
        <v>0</v>
      </c>
      <c r="N77" s="91">
        <f>Kwiecień!D83</f>
        <v>0</v>
      </c>
      <c r="O77" s="91">
        <f>Maj!D83</f>
        <v>0</v>
      </c>
      <c r="P77" s="91">
        <f>Czerwiec!D83</f>
        <v>0</v>
      </c>
      <c r="Q77" s="91">
        <f>Lipiec!D83</f>
        <v>0</v>
      </c>
      <c r="R77" s="91">
        <f>Sierpień!D83</f>
        <v>0</v>
      </c>
      <c r="S77" s="91">
        <f>Wrzesień!D83</f>
        <v>0</v>
      </c>
      <c r="T77" s="91">
        <f>Październik!D83</f>
        <v>0</v>
      </c>
      <c r="U77" s="91">
        <f>Listopad!D83</f>
        <v>0</v>
      </c>
      <c r="V77" s="91">
        <f>Grudzień!D83</f>
        <v>0</v>
      </c>
    </row>
    <row r="78" spans="2:22" s="44" customFormat="1" ht="16" outlineLevel="1" x14ac:dyDescent="0.2">
      <c r="B78" s="45" t="str">
        <f>'Wzorzec kategorii'!B40</f>
        <v>Inne</v>
      </c>
      <c r="C78" s="100">
        <f>Styczeń!C84+Luty!C84+Marzec!C84+Kwiecień!C84+Maj!C84+Czerwiec!C84+Lipiec!C84+Sierpień!C84+Wrzesień!C84+Październik!C84+Listopad!C84+Grudzień!C84</f>
        <v>0</v>
      </c>
      <c r="D78" s="100">
        <f t="shared" si="6"/>
        <v>0</v>
      </c>
      <c r="E78" s="99">
        <f t="shared" si="3"/>
        <v>0</v>
      </c>
      <c r="F78" s="48" t="str">
        <f t="shared" si="4"/>
        <v/>
      </c>
      <c r="G78" s="54"/>
      <c r="I78" s="61" t="str">
        <f>'Wzorzec kategorii'!B40</f>
        <v>Inne</v>
      </c>
      <c r="J78" s="105">
        <f t="shared" ca="1" si="5"/>
        <v>0</v>
      </c>
      <c r="K78" s="91">
        <f>Styczeń!D84</f>
        <v>0</v>
      </c>
      <c r="L78" s="91">
        <f>Luty!D84</f>
        <v>0</v>
      </c>
      <c r="M78" s="91">
        <f>Marzec!D84</f>
        <v>0</v>
      </c>
      <c r="N78" s="91">
        <f>Kwiecień!D84</f>
        <v>0</v>
      </c>
      <c r="O78" s="91">
        <f>Maj!D84</f>
        <v>0</v>
      </c>
      <c r="P78" s="91">
        <f>Czerwiec!D84</f>
        <v>0</v>
      </c>
      <c r="Q78" s="91">
        <f>Lipiec!D84</f>
        <v>0</v>
      </c>
      <c r="R78" s="91">
        <f>Sierpień!D84</f>
        <v>0</v>
      </c>
      <c r="S78" s="91">
        <f>Wrzesień!D84</f>
        <v>0</v>
      </c>
      <c r="T78" s="91">
        <f>Październik!D84</f>
        <v>0</v>
      </c>
      <c r="U78" s="91">
        <f>Listopad!D84</f>
        <v>0</v>
      </c>
      <c r="V78" s="91">
        <f>Grudzień!D84</f>
        <v>0</v>
      </c>
    </row>
    <row r="79" spans="2:22" s="44" customFormat="1" ht="16" outlineLevel="1" x14ac:dyDescent="0.2">
      <c r="B79" s="45" t="str">
        <f>'Wzorzec kategorii'!B41</f>
        <v>.</v>
      </c>
      <c r="C79" s="100">
        <f>Styczeń!C85+Luty!C85+Marzec!C85+Kwiecień!C85+Maj!C85+Czerwiec!C85+Lipiec!C85+Sierpień!C85+Wrzesień!C85+Październik!C85+Listopad!C85+Grudzień!C85</f>
        <v>0</v>
      </c>
      <c r="D79" s="100">
        <f t="shared" si="6"/>
        <v>0</v>
      </c>
      <c r="E79" s="99">
        <f t="shared" si="3"/>
        <v>0</v>
      </c>
      <c r="F79" s="50" t="str">
        <f t="shared" si="4"/>
        <v/>
      </c>
      <c r="G79" s="55"/>
      <c r="I79" s="61" t="str">
        <f>'Wzorzec kategorii'!B41</f>
        <v>.</v>
      </c>
      <c r="J79" s="105">
        <f t="shared" ca="1" si="5"/>
        <v>0</v>
      </c>
      <c r="K79" s="91">
        <f>Styczeń!D85</f>
        <v>0</v>
      </c>
      <c r="L79" s="91">
        <f>Luty!D85</f>
        <v>0</v>
      </c>
      <c r="M79" s="91">
        <f>Marzec!D85</f>
        <v>0</v>
      </c>
      <c r="N79" s="91">
        <f>Kwiecień!D85</f>
        <v>0</v>
      </c>
      <c r="O79" s="91">
        <f>Maj!D85</f>
        <v>0</v>
      </c>
      <c r="P79" s="91">
        <f>Czerwiec!D85</f>
        <v>0</v>
      </c>
      <c r="Q79" s="91">
        <f>Lipiec!D85</f>
        <v>0</v>
      </c>
      <c r="R79" s="91">
        <f>Sierpień!D85</f>
        <v>0</v>
      </c>
      <c r="S79" s="91">
        <f>Wrzesień!D85</f>
        <v>0</v>
      </c>
      <c r="T79" s="91">
        <f>Październik!D85</f>
        <v>0</v>
      </c>
      <c r="U79" s="91">
        <f>Listopad!D85</f>
        <v>0</v>
      </c>
      <c r="V79" s="91">
        <f>Grudzień!D85</f>
        <v>0</v>
      </c>
    </row>
    <row r="80" spans="2:22" s="44" customFormat="1" ht="16" outlineLevel="1" x14ac:dyDescent="0.2">
      <c r="B80" s="45" t="str">
        <f>'Wzorzec kategorii'!B42</f>
        <v>.</v>
      </c>
      <c r="C80" s="100">
        <f>Styczeń!C86+Luty!C86+Marzec!C86+Kwiecień!C86+Maj!C86+Czerwiec!C86+Lipiec!C86+Sierpień!C86+Wrzesień!C86+Październik!C86+Listopad!C86+Grudzień!C86</f>
        <v>0</v>
      </c>
      <c r="D80" s="100">
        <f t="shared" si="6"/>
        <v>0</v>
      </c>
      <c r="E80" s="99">
        <f t="shared" si="3"/>
        <v>0</v>
      </c>
      <c r="F80" s="50" t="str">
        <f t="shared" si="4"/>
        <v/>
      </c>
      <c r="G80" s="55"/>
      <c r="I80" s="61" t="str">
        <f>'Wzorzec kategorii'!B42</f>
        <v>.</v>
      </c>
      <c r="J80" s="105">
        <f t="shared" ca="1" si="5"/>
        <v>0</v>
      </c>
      <c r="K80" s="91">
        <f>Styczeń!D86</f>
        <v>0</v>
      </c>
      <c r="L80" s="91">
        <f>Luty!D86</f>
        <v>0</v>
      </c>
      <c r="M80" s="91">
        <f>Marzec!D86</f>
        <v>0</v>
      </c>
      <c r="N80" s="91">
        <f>Kwiecień!D86</f>
        <v>0</v>
      </c>
      <c r="O80" s="91">
        <f>Maj!D86</f>
        <v>0</v>
      </c>
      <c r="P80" s="91">
        <f>Czerwiec!D86</f>
        <v>0</v>
      </c>
      <c r="Q80" s="91">
        <f>Lipiec!D86</f>
        <v>0</v>
      </c>
      <c r="R80" s="91">
        <f>Sierpień!D86</f>
        <v>0</v>
      </c>
      <c r="S80" s="91">
        <f>Wrzesień!D86</f>
        <v>0</v>
      </c>
      <c r="T80" s="91">
        <f>Październik!D86</f>
        <v>0</v>
      </c>
      <c r="U80" s="91">
        <f>Listopad!D86</f>
        <v>0</v>
      </c>
      <c r="V80" s="91">
        <f>Grudzień!D86</f>
        <v>0</v>
      </c>
    </row>
    <row r="81" spans="2:22" s="44" customFormat="1" ht="16" outlineLevel="1" x14ac:dyDescent="0.2">
      <c r="B81" s="45" t="str">
        <f>'Wzorzec kategorii'!B43</f>
        <v>.</v>
      </c>
      <c r="C81" s="100">
        <f>Styczeń!C87+Luty!C87+Marzec!C87+Kwiecień!C87+Maj!C87+Czerwiec!C87+Lipiec!C87+Sierpień!C87+Wrzesień!C87+Październik!C87+Listopad!C87+Grudzień!C87</f>
        <v>0</v>
      </c>
      <c r="D81" s="100">
        <f t="shared" si="6"/>
        <v>0</v>
      </c>
      <c r="E81" s="99">
        <f t="shared" si="3"/>
        <v>0</v>
      </c>
      <c r="F81" s="50" t="str">
        <f t="shared" si="4"/>
        <v/>
      </c>
      <c r="G81" s="55"/>
      <c r="I81" s="61" t="str">
        <f>'Wzorzec kategorii'!B43</f>
        <v>.</v>
      </c>
      <c r="J81" s="105">
        <f t="shared" ca="1" si="5"/>
        <v>0</v>
      </c>
      <c r="K81" s="91">
        <f>Styczeń!D87</f>
        <v>0</v>
      </c>
      <c r="L81" s="91">
        <f>Luty!D87</f>
        <v>0</v>
      </c>
      <c r="M81" s="91">
        <f>Marzec!D87</f>
        <v>0</v>
      </c>
      <c r="N81" s="91">
        <f>Kwiecień!D87</f>
        <v>0</v>
      </c>
      <c r="O81" s="91">
        <f>Maj!D87</f>
        <v>0</v>
      </c>
      <c r="P81" s="91">
        <f>Czerwiec!D87</f>
        <v>0</v>
      </c>
      <c r="Q81" s="91">
        <f>Lipiec!D87</f>
        <v>0</v>
      </c>
      <c r="R81" s="91">
        <f>Sierpień!D87</f>
        <v>0</v>
      </c>
      <c r="S81" s="91">
        <f>Wrzesień!D87</f>
        <v>0</v>
      </c>
      <c r="T81" s="91">
        <f>Październik!D87</f>
        <v>0</v>
      </c>
      <c r="U81" s="91">
        <f>Listopad!D87</f>
        <v>0</v>
      </c>
      <c r="V81" s="91">
        <f>Grudzień!D87</f>
        <v>0</v>
      </c>
    </row>
    <row r="82" spans="2:22" s="44" customFormat="1" ht="16" outlineLevel="1" x14ac:dyDescent="0.2">
      <c r="B82" s="45" t="str">
        <f>'Wzorzec kategorii'!B44</f>
        <v>.</v>
      </c>
      <c r="C82" s="100">
        <f>Styczeń!C88+Luty!C88+Marzec!C88+Kwiecień!C88+Maj!C88+Czerwiec!C88+Lipiec!C88+Sierpień!C88+Wrzesień!C88+Październik!C88+Listopad!C88+Grudzień!C88</f>
        <v>0</v>
      </c>
      <c r="D82" s="100">
        <f t="shared" si="6"/>
        <v>0</v>
      </c>
      <c r="E82" s="99">
        <f t="shared" si="3"/>
        <v>0</v>
      </c>
      <c r="F82" s="50" t="str">
        <f t="shared" si="4"/>
        <v/>
      </c>
      <c r="G82" s="55"/>
      <c r="I82" s="61" t="str">
        <f>'Wzorzec kategorii'!B44</f>
        <v>.</v>
      </c>
      <c r="J82" s="105">
        <f t="shared" ca="1" si="5"/>
        <v>0</v>
      </c>
      <c r="K82" s="91">
        <f>Styczeń!D88</f>
        <v>0</v>
      </c>
      <c r="L82" s="91">
        <f>Luty!D88</f>
        <v>0</v>
      </c>
      <c r="M82" s="91">
        <f>Marzec!D88</f>
        <v>0</v>
      </c>
      <c r="N82" s="91">
        <f>Kwiecień!D88</f>
        <v>0</v>
      </c>
      <c r="O82" s="91">
        <f>Maj!D88</f>
        <v>0</v>
      </c>
      <c r="P82" s="91">
        <f>Czerwiec!D88</f>
        <v>0</v>
      </c>
      <c r="Q82" s="91">
        <f>Lipiec!D88</f>
        <v>0</v>
      </c>
      <c r="R82" s="91">
        <f>Sierpień!D88</f>
        <v>0</v>
      </c>
      <c r="S82" s="91">
        <f>Wrzesień!D88</f>
        <v>0</v>
      </c>
      <c r="T82" s="91">
        <f>Październik!D88</f>
        <v>0</v>
      </c>
      <c r="U82" s="91">
        <f>Listopad!D88</f>
        <v>0</v>
      </c>
      <c r="V82" s="91">
        <f>Grudzień!D88</f>
        <v>0</v>
      </c>
    </row>
    <row r="83" spans="2:22" s="44" customFormat="1" ht="16" outlineLevel="1" x14ac:dyDescent="0.2">
      <c r="B83" s="45" t="str">
        <f>'Wzorzec kategorii'!B45</f>
        <v>.</v>
      </c>
      <c r="C83" s="100">
        <f>Styczeń!C89+Luty!C89+Marzec!C89+Kwiecień!C89+Maj!C89+Czerwiec!C89+Lipiec!C89+Sierpień!C89+Wrzesień!C89+Październik!C89+Listopad!C89+Grudzień!C89</f>
        <v>0</v>
      </c>
      <c r="D83" s="100">
        <f t="shared" si="6"/>
        <v>0</v>
      </c>
      <c r="E83" s="99">
        <f t="shared" si="3"/>
        <v>0</v>
      </c>
      <c r="F83" s="50" t="str">
        <f t="shared" si="4"/>
        <v/>
      </c>
      <c r="G83" s="55"/>
      <c r="I83" s="61" t="str">
        <f>'Wzorzec kategorii'!B45</f>
        <v>.</v>
      </c>
      <c r="J83" s="105">
        <f t="shared" ca="1" si="5"/>
        <v>0</v>
      </c>
      <c r="K83" s="91">
        <f>Styczeń!D89</f>
        <v>0</v>
      </c>
      <c r="L83" s="91">
        <f>Luty!D89</f>
        <v>0</v>
      </c>
      <c r="M83" s="91">
        <f>Marzec!D89</f>
        <v>0</v>
      </c>
      <c r="N83" s="91">
        <f>Kwiecień!D89</f>
        <v>0</v>
      </c>
      <c r="O83" s="91">
        <f>Maj!D89</f>
        <v>0</v>
      </c>
      <c r="P83" s="91">
        <f>Czerwiec!D89</f>
        <v>0</v>
      </c>
      <c r="Q83" s="91">
        <f>Lipiec!D89</f>
        <v>0</v>
      </c>
      <c r="R83" s="91">
        <f>Sierpień!D89</f>
        <v>0</v>
      </c>
      <c r="S83" s="91">
        <f>Wrzesień!D89</f>
        <v>0</v>
      </c>
      <c r="T83" s="91">
        <f>Październik!D89</f>
        <v>0</v>
      </c>
      <c r="U83" s="91">
        <f>Listopad!D89</f>
        <v>0</v>
      </c>
      <c r="V83" s="91">
        <f>Grudzień!D89</f>
        <v>0</v>
      </c>
    </row>
    <row r="84" spans="2:22" s="44" customFormat="1" ht="16" outlineLevel="1" x14ac:dyDescent="0.2">
      <c r="B84" s="56" t="s">
        <v>30</v>
      </c>
      <c r="C84" s="100"/>
      <c r="D84" s="99"/>
      <c r="E84" s="99"/>
      <c r="F84" s="47"/>
      <c r="G84" s="47"/>
      <c r="I84" s="63" t="s">
        <v>30</v>
      </c>
    </row>
    <row r="85" spans="2:22" s="44" customFormat="1" ht="16" x14ac:dyDescent="0.2">
      <c r="B85" s="41" t="str">
        <f>'Wzorzec kategorii'!B47</f>
        <v>Mieszkanie / dom</v>
      </c>
      <c r="C85" s="96">
        <f>Styczeń!C91+Luty!C91+Marzec!C91+Kwiecień!C91+Maj!C91+Czerwiec!C91+Lipiec!C91+Sierpień!C91+Wrzesień!C91+Październik!C91+Listopad!C91+Grudzień!C91</f>
        <v>0</v>
      </c>
      <c r="D85" s="97">
        <f>(SUM(K85:V85))</f>
        <v>0</v>
      </c>
      <c r="E85" s="96">
        <f>C85-D85</f>
        <v>0</v>
      </c>
      <c r="F85" s="43" t="str">
        <f>IFERROR(D85/C85,"")</f>
        <v/>
      </c>
      <c r="G85" s="53"/>
      <c r="I85" s="62" t="str">
        <f>'Wzorzec kategorii'!B47</f>
        <v>Mieszkanie / dom</v>
      </c>
      <c r="J85" s="105">
        <f t="shared" ref="J85:J95" ca="1" si="7">(SUM(K85:V85)/$J$44)</f>
        <v>0</v>
      </c>
      <c r="K85" s="96">
        <f>Styczeń!D91</f>
        <v>0</v>
      </c>
      <c r="L85" s="96">
        <f>Luty!D91</f>
        <v>0</v>
      </c>
      <c r="M85" s="96">
        <f>Marzec!D91</f>
        <v>0</v>
      </c>
      <c r="N85" s="96">
        <f>Kwiecień!D91</f>
        <v>0</v>
      </c>
      <c r="O85" s="96">
        <f>Maj!D91</f>
        <v>0</v>
      </c>
      <c r="P85" s="96">
        <f>Czerwiec!D91</f>
        <v>0</v>
      </c>
      <c r="Q85" s="96">
        <f>Lipiec!D91</f>
        <v>0</v>
      </c>
      <c r="R85" s="96">
        <f>Sierpień!D91</f>
        <v>0</v>
      </c>
      <c r="S85" s="96">
        <f>Wrzesień!D91</f>
        <v>0</v>
      </c>
      <c r="T85" s="96">
        <f>Październik!D91</f>
        <v>0</v>
      </c>
      <c r="U85" s="96">
        <f>Listopad!D91</f>
        <v>0</v>
      </c>
      <c r="V85" s="96">
        <f>Grudzień!D91</f>
        <v>0</v>
      </c>
    </row>
    <row r="86" spans="2:22" s="44" customFormat="1" ht="16" outlineLevel="1" x14ac:dyDescent="0.2">
      <c r="B86" s="45" t="str">
        <f>'Wzorzec kategorii'!B48</f>
        <v>Czynsz</v>
      </c>
      <c r="C86" s="100">
        <f>Styczeń!C92+Luty!C92+Marzec!C92+Kwiecień!C92+Maj!C92+Czerwiec!C92+Lipiec!C92+Sierpień!C92+Wrzesień!C92+Październik!C92+Listopad!C92+Grudzień!C92</f>
        <v>0</v>
      </c>
      <c r="D86" s="100">
        <f t="shared" ref="D86:D95" si="8">(SUM(K86:V86))</f>
        <v>0</v>
      </c>
      <c r="E86" s="99">
        <f t="shared" ref="E86:E95" si="9">C86-D86</f>
        <v>0</v>
      </c>
      <c r="F86" s="48" t="str">
        <f t="shared" ref="F86:F95" si="10">IFERROR(D86/C86,"")</f>
        <v/>
      </c>
      <c r="G86" s="54"/>
      <c r="I86" s="61" t="str">
        <f>'Wzorzec kategorii'!B48</f>
        <v>Czynsz</v>
      </c>
      <c r="J86" s="105">
        <f t="shared" ca="1" si="7"/>
        <v>0</v>
      </c>
      <c r="K86" s="91">
        <f>Styczeń!D92</f>
        <v>0</v>
      </c>
      <c r="L86" s="91">
        <f>Luty!D92</f>
        <v>0</v>
      </c>
      <c r="M86" s="91">
        <f>Marzec!D92</f>
        <v>0</v>
      </c>
      <c r="N86" s="91">
        <f>Kwiecień!D92</f>
        <v>0</v>
      </c>
      <c r="O86" s="91">
        <f>Maj!D92</f>
        <v>0</v>
      </c>
      <c r="P86" s="91">
        <f>Czerwiec!D92</f>
        <v>0</v>
      </c>
      <c r="Q86" s="91">
        <f>Lipiec!D92</f>
        <v>0</v>
      </c>
      <c r="R86" s="91">
        <f>Sierpień!D92</f>
        <v>0</v>
      </c>
      <c r="S86" s="91">
        <f>Wrzesień!D92</f>
        <v>0</v>
      </c>
      <c r="T86" s="91">
        <f>Październik!D92</f>
        <v>0</v>
      </c>
      <c r="U86" s="91">
        <f>Listopad!D92</f>
        <v>0</v>
      </c>
      <c r="V86" s="91">
        <f>Grudzień!D92</f>
        <v>0</v>
      </c>
    </row>
    <row r="87" spans="2:22" s="44" customFormat="1" ht="16" outlineLevel="1" x14ac:dyDescent="0.2">
      <c r="B87" s="45" t="str">
        <f>'Wzorzec kategorii'!B49</f>
        <v>Woda i kanalizacja</v>
      </c>
      <c r="C87" s="100">
        <f>Styczeń!C93+Luty!C93+Marzec!C93+Kwiecień!C93+Maj!C93+Czerwiec!C93+Lipiec!C93+Sierpień!C93+Wrzesień!C93+Październik!C93+Listopad!C93+Grudzień!C93</f>
        <v>0</v>
      </c>
      <c r="D87" s="100">
        <f t="shared" si="8"/>
        <v>0</v>
      </c>
      <c r="E87" s="99">
        <f t="shared" si="9"/>
        <v>0</v>
      </c>
      <c r="F87" s="48" t="str">
        <f t="shared" si="10"/>
        <v/>
      </c>
      <c r="G87" s="54"/>
      <c r="I87" s="61" t="str">
        <f>'Wzorzec kategorii'!B49</f>
        <v>Woda i kanalizacja</v>
      </c>
      <c r="J87" s="105">
        <f t="shared" ca="1" si="7"/>
        <v>0</v>
      </c>
      <c r="K87" s="91">
        <f>Styczeń!D93</f>
        <v>0</v>
      </c>
      <c r="L87" s="91">
        <f>Luty!D93</f>
        <v>0</v>
      </c>
      <c r="M87" s="91">
        <f>Marzec!D93</f>
        <v>0</v>
      </c>
      <c r="N87" s="91">
        <f>Kwiecień!D93</f>
        <v>0</v>
      </c>
      <c r="O87" s="91">
        <f>Maj!D93</f>
        <v>0</v>
      </c>
      <c r="P87" s="91">
        <f>Czerwiec!D93</f>
        <v>0</v>
      </c>
      <c r="Q87" s="91">
        <f>Lipiec!D93</f>
        <v>0</v>
      </c>
      <c r="R87" s="91">
        <f>Sierpień!D93</f>
        <v>0</v>
      </c>
      <c r="S87" s="91">
        <f>Wrzesień!D93</f>
        <v>0</v>
      </c>
      <c r="T87" s="91">
        <f>Październik!D93</f>
        <v>0</v>
      </c>
      <c r="U87" s="91">
        <f>Listopad!D93</f>
        <v>0</v>
      </c>
      <c r="V87" s="91">
        <f>Grudzień!D93</f>
        <v>0</v>
      </c>
    </row>
    <row r="88" spans="2:22" s="44" customFormat="1" ht="16" outlineLevel="1" x14ac:dyDescent="0.2">
      <c r="B88" s="45" t="str">
        <f>'Wzorzec kategorii'!B50</f>
        <v>Prąd</v>
      </c>
      <c r="C88" s="100">
        <f>Styczeń!C94+Luty!C94+Marzec!C94+Kwiecień!C94+Maj!C94+Czerwiec!C94+Lipiec!C94+Sierpień!C94+Wrzesień!C94+Październik!C94+Listopad!C94+Grudzień!C94</f>
        <v>0</v>
      </c>
      <c r="D88" s="100">
        <f t="shared" si="8"/>
        <v>0</v>
      </c>
      <c r="E88" s="99">
        <f t="shared" si="9"/>
        <v>0</v>
      </c>
      <c r="F88" s="48" t="str">
        <f t="shared" si="10"/>
        <v/>
      </c>
      <c r="G88" s="54"/>
      <c r="I88" s="61" t="str">
        <f>'Wzorzec kategorii'!B50</f>
        <v>Prąd</v>
      </c>
      <c r="J88" s="105">
        <f t="shared" ca="1" si="7"/>
        <v>0</v>
      </c>
      <c r="K88" s="91">
        <f>Styczeń!D94</f>
        <v>0</v>
      </c>
      <c r="L88" s="91">
        <f>Luty!D94</f>
        <v>0</v>
      </c>
      <c r="M88" s="91">
        <f>Marzec!D94</f>
        <v>0</v>
      </c>
      <c r="N88" s="91">
        <f>Kwiecień!D94</f>
        <v>0</v>
      </c>
      <c r="O88" s="91">
        <f>Maj!D94</f>
        <v>0</v>
      </c>
      <c r="P88" s="91">
        <f>Czerwiec!D94</f>
        <v>0</v>
      </c>
      <c r="Q88" s="91">
        <f>Lipiec!D94</f>
        <v>0</v>
      </c>
      <c r="R88" s="91">
        <f>Sierpień!D94</f>
        <v>0</v>
      </c>
      <c r="S88" s="91">
        <f>Wrzesień!D94</f>
        <v>0</v>
      </c>
      <c r="T88" s="91">
        <f>Październik!D94</f>
        <v>0</v>
      </c>
      <c r="U88" s="91">
        <f>Listopad!D94</f>
        <v>0</v>
      </c>
      <c r="V88" s="91">
        <f>Grudzień!D94</f>
        <v>0</v>
      </c>
    </row>
    <row r="89" spans="2:22" s="44" customFormat="1" ht="16" outlineLevel="1" x14ac:dyDescent="0.2">
      <c r="B89" s="45" t="str">
        <f>'Wzorzec kategorii'!B51</f>
        <v>Gaz</v>
      </c>
      <c r="C89" s="100">
        <f>Styczeń!C95+Luty!C95+Marzec!C95+Kwiecień!C95+Maj!C95+Czerwiec!C95+Lipiec!C95+Sierpień!C95+Wrzesień!C95+Październik!C95+Listopad!C95+Grudzień!C95</f>
        <v>0</v>
      </c>
      <c r="D89" s="100">
        <f t="shared" si="8"/>
        <v>0</v>
      </c>
      <c r="E89" s="99">
        <f t="shared" si="9"/>
        <v>0</v>
      </c>
      <c r="F89" s="48" t="str">
        <f t="shared" si="10"/>
        <v/>
      </c>
      <c r="G89" s="54"/>
      <c r="I89" s="61" t="str">
        <f>'Wzorzec kategorii'!B51</f>
        <v>Gaz</v>
      </c>
      <c r="J89" s="105">
        <f t="shared" ca="1" si="7"/>
        <v>0</v>
      </c>
      <c r="K89" s="91">
        <f>Styczeń!D95</f>
        <v>0</v>
      </c>
      <c r="L89" s="91">
        <f>Luty!D95</f>
        <v>0</v>
      </c>
      <c r="M89" s="91">
        <f>Marzec!D95</f>
        <v>0</v>
      </c>
      <c r="N89" s="91">
        <f>Kwiecień!D95</f>
        <v>0</v>
      </c>
      <c r="O89" s="91">
        <f>Maj!D95</f>
        <v>0</v>
      </c>
      <c r="P89" s="91">
        <f>Czerwiec!D95</f>
        <v>0</v>
      </c>
      <c r="Q89" s="91">
        <f>Lipiec!D95</f>
        <v>0</v>
      </c>
      <c r="R89" s="91">
        <f>Sierpień!D95</f>
        <v>0</v>
      </c>
      <c r="S89" s="91">
        <f>Wrzesień!D95</f>
        <v>0</v>
      </c>
      <c r="T89" s="91">
        <f>Październik!D95</f>
        <v>0</v>
      </c>
      <c r="U89" s="91">
        <f>Listopad!D95</f>
        <v>0</v>
      </c>
      <c r="V89" s="91">
        <f>Grudzień!D95</f>
        <v>0</v>
      </c>
    </row>
    <row r="90" spans="2:22" s="44" customFormat="1" ht="16" outlineLevel="1" x14ac:dyDescent="0.2">
      <c r="B90" s="45" t="str">
        <f>'Wzorzec kategorii'!B52</f>
        <v>Ogrzewanie</v>
      </c>
      <c r="C90" s="100">
        <f>Styczeń!C96+Luty!C96+Marzec!C96+Kwiecień!C96+Maj!C96+Czerwiec!C96+Lipiec!C96+Sierpień!C96+Wrzesień!C96+Październik!C96+Listopad!C96+Grudzień!C96</f>
        <v>0</v>
      </c>
      <c r="D90" s="100">
        <f t="shared" si="8"/>
        <v>0</v>
      </c>
      <c r="E90" s="99">
        <f t="shared" si="9"/>
        <v>0</v>
      </c>
      <c r="F90" s="48" t="str">
        <f t="shared" si="10"/>
        <v/>
      </c>
      <c r="G90" s="54"/>
      <c r="I90" s="61" t="str">
        <f>'Wzorzec kategorii'!B52</f>
        <v>Ogrzewanie</v>
      </c>
      <c r="J90" s="105">
        <f t="shared" ca="1" si="7"/>
        <v>0</v>
      </c>
      <c r="K90" s="91">
        <f>Styczeń!D96</f>
        <v>0</v>
      </c>
      <c r="L90" s="91">
        <f>Luty!D96</f>
        <v>0</v>
      </c>
      <c r="M90" s="91">
        <f>Marzec!D96</f>
        <v>0</v>
      </c>
      <c r="N90" s="91">
        <f>Kwiecień!D96</f>
        <v>0</v>
      </c>
      <c r="O90" s="91">
        <f>Maj!D96</f>
        <v>0</v>
      </c>
      <c r="P90" s="91">
        <f>Czerwiec!D96</f>
        <v>0</v>
      </c>
      <c r="Q90" s="91">
        <f>Lipiec!D96</f>
        <v>0</v>
      </c>
      <c r="R90" s="91">
        <f>Sierpień!D96</f>
        <v>0</v>
      </c>
      <c r="S90" s="91">
        <f>Wrzesień!D96</f>
        <v>0</v>
      </c>
      <c r="T90" s="91">
        <f>Październik!D96</f>
        <v>0</v>
      </c>
      <c r="U90" s="91">
        <f>Listopad!D96</f>
        <v>0</v>
      </c>
      <c r="V90" s="91">
        <f>Grudzień!D96</f>
        <v>0</v>
      </c>
    </row>
    <row r="91" spans="2:22" s="44" customFormat="1" ht="16" outlineLevel="1" x14ac:dyDescent="0.2">
      <c r="B91" s="45" t="str">
        <f>'Wzorzec kategorii'!B53</f>
        <v>Wywóz śmieci</v>
      </c>
      <c r="C91" s="100">
        <f>Styczeń!C97+Luty!C97+Marzec!C97+Kwiecień!C97+Maj!C97+Czerwiec!C97+Lipiec!C97+Sierpień!C97+Wrzesień!C97+Październik!C97+Listopad!C97+Grudzień!C97</f>
        <v>0</v>
      </c>
      <c r="D91" s="100">
        <f t="shared" si="8"/>
        <v>0</v>
      </c>
      <c r="E91" s="99">
        <f t="shared" si="9"/>
        <v>0</v>
      </c>
      <c r="F91" s="48" t="str">
        <f t="shared" si="10"/>
        <v/>
      </c>
      <c r="G91" s="54"/>
      <c r="I91" s="61" t="str">
        <f>'Wzorzec kategorii'!B53</f>
        <v>Wywóz śmieci</v>
      </c>
      <c r="J91" s="105">
        <f t="shared" ca="1" si="7"/>
        <v>0</v>
      </c>
      <c r="K91" s="91">
        <f>Styczeń!D97</f>
        <v>0</v>
      </c>
      <c r="L91" s="91">
        <f>Luty!D97</f>
        <v>0</v>
      </c>
      <c r="M91" s="91">
        <f>Marzec!D97</f>
        <v>0</v>
      </c>
      <c r="N91" s="91">
        <f>Kwiecień!D97</f>
        <v>0</v>
      </c>
      <c r="O91" s="91">
        <f>Maj!D97</f>
        <v>0</v>
      </c>
      <c r="P91" s="91">
        <f>Czerwiec!D97</f>
        <v>0</v>
      </c>
      <c r="Q91" s="91">
        <f>Lipiec!D97</f>
        <v>0</v>
      </c>
      <c r="R91" s="91">
        <f>Sierpień!D97</f>
        <v>0</v>
      </c>
      <c r="S91" s="91">
        <f>Wrzesień!D97</f>
        <v>0</v>
      </c>
      <c r="T91" s="91">
        <f>Październik!D97</f>
        <v>0</v>
      </c>
      <c r="U91" s="91">
        <f>Listopad!D97</f>
        <v>0</v>
      </c>
      <c r="V91" s="91">
        <f>Grudzień!D97</f>
        <v>0</v>
      </c>
    </row>
    <row r="92" spans="2:22" s="44" customFormat="1" ht="16" outlineLevel="1" x14ac:dyDescent="0.2">
      <c r="B92" s="45" t="str">
        <f>'Wzorzec kategorii'!B54</f>
        <v>Konserwacja i naprawy</v>
      </c>
      <c r="C92" s="100">
        <f>Styczeń!C98+Luty!C98+Marzec!C98+Kwiecień!C98+Maj!C98+Czerwiec!C98+Lipiec!C98+Sierpień!C98+Wrzesień!C98+Październik!C98+Listopad!C98+Grudzień!C98</f>
        <v>0</v>
      </c>
      <c r="D92" s="100">
        <f t="shared" si="8"/>
        <v>0</v>
      </c>
      <c r="E92" s="99">
        <f t="shared" si="9"/>
        <v>0</v>
      </c>
      <c r="F92" s="48" t="str">
        <f t="shared" si="10"/>
        <v/>
      </c>
      <c r="G92" s="54"/>
      <c r="I92" s="61" t="str">
        <f>'Wzorzec kategorii'!B54</f>
        <v>Konserwacja i naprawy</v>
      </c>
      <c r="J92" s="105">
        <f t="shared" ca="1" si="7"/>
        <v>0</v>
      </c>
      <c r="K92" s="91">
        <f>Styczeń!D98</f>
        <v>0</v>
      </c>
      <c r="L92" s="91">
        <f>Luty!D98</f>
        <v>0</v>
      </c>
      <c r="M92" s="91">
        <f>Marzec!D98</f>
        <v>0</v>
      </c>
      <c r="N92" s="91">
        <f>Kwiecień!D98</f>
        <v>0</v>
      </c>
      <c r="O92" s="91">
        <f>Maj!D98</f>
        <v>0</v>
      </c>
      <c r="P92" s="91">
        <f>Czerwiec!D98</f>
        <v>0</v>
      </c>
      <c r="Q92" s="91">
        <f>Lipiec!D98</f>
        <v>0</v>
      </c>
      <c r="R92" s="91">
        <f>Sierpień!D98</f>
        <v>0</v>
      </c>
      <c r="S92" s="91">
        <f>Wrzesień!D98</f>
        <v>0</v>
      </c>
      <c r="T92" s="91">
        <f>Październik!D98</f>
        <v>0</v>
      </c>
      <c r="U92" s="91">
        <f>Listopad!D98</f>
        <v>0</v>
      </c>
      <c r="V92" s="91">
        <f>Grudzień!D98</f>
        <v>0</v>
      </c>
    </row>
    <row r="93" spans="2:22" s="44" customFormat="1" ht="16" outlineLevel="1" x14ac:dyDescent="0.2">
      <c r="B93" s="45" t="str">
        <f>'Wzorzec kategorii'!B55</f>
        <v>Wyposażenie</v>
      </c>
      <c r="C93" s="100">
        <f>Styczeń!C99+Luty!C99+Marzec!C99+Kwiecień!C99+Maj!C99+Czerwiec!C99+Lipiec!C99+Sierpień!C99+Wrzesień!C99+Październik!C99+Listopad!C99+Grudzień!C99</f>
        <v>0</v>
      </c>
      <c r="D93" s="100">
        <f t="shared" si="8"/>
        <v>0</v>
      </c>
      <c r="E93" s="99">
        <f t="shared" si="9"/>
        <v>0</v>
      </c>
      <c r="F93" s="48" t="str">
        <f t="shared" si="10"/>
        <v/>
      </c>
      <c r="G93" s="54"/>
      <c r="I93" s="61" t="str">
        <f>'Wzorzec kategorii'!B55</f>
        <v>Wyposażenie</v>
      </c>
      <c r="J93" s="105">
        <f t="shared" ca="1" si="7"/>
        <v>0</v>
      </c>
      <c r="K93" s="91">
        <f>Styczeń!D99</f>
        <v>0</v>
      </c>
      <c r="L93" s="91">
        <f>Luty!D99</f>
        <v>0</v>
      </c>
      <c r="M93" s="91">
        <f>Marzec!D99</f>
        <v>0</v>
      </c>
      <c r="N93" s="91">
        <f>Kwiecień!D99</f>
        <v>0</v>
      </c>
      <c r="O93" s="91">
        <f>Maj!D99</f>
        <v>0</v>
      </c>
      <c r="P93" s="91">
        <f>Czerwiec!D99</f>
        <v>0</v>
      </c>
      <c r="Q93" s="91">
        <f>Lipiec!D99</f>
        <v>0</v>
      </c>
      <c r="R93" s="91">
        <f>Sierpień!D99</f>
        <v>0</v>
      </c>
      <c r="S93" s="91">
        <f>Wrzesień!D99</f>
        <v>0</v>
      </c>
      <c r="T93" s="91">
        <f>Październik!D99</f>
        <v>0</v>
      </c>
      <c r="U93" s="91">
        <f>Listopad!D99</f>
        <v>0</v>
      </c>
      <c r="V93" s="91">
        <f>Grudzień!D99</f>
        <v>0</v>
      </c>
    </row>
    <row r="94" spans="2:22" s="44" customFormat="1" ht="16" outlineLevel="1" x14ac:dyDescent="0.2">
      <c r="B94" s="45" t="str">
        <f>'Wzorzec kategorii'!B56</f>
        <v>Ubezpieczenie nieruchomości</v>
      </c>
      <c r="C94" s="100">
        <f>Styczeń!C100+Luty!C100+Marzec!C100+Kwiecień!C100+Maj!C100+Czerwiec!C100+Lipiec!C100+Sierpień!C100+Wrzesień!C100+Październik!C100+Listopad!C100+Grudzień!C100</f>
        <v>0</v>
      </c>
      <c r="D94" s="100">
        <f t="shared" si="8"/>
        <v>0</v>
      </c>
      <c r="E94" s="99">
        <f t="shared" si="9"/>
        <v>0</v>
      </c>
      <c r="F94" s="48" t="str">
        <f t="shared" si="10"/>
        <v/>
      </c>
      <c r="G94" s="54"/>
      <c r="I94" s="61" t="str">
        <f>'Wzorzec kategorii'!B56</f>
        <v>Ubezpieczenie nieruchomości</v>
      </c>
      <c r="J94" s="105">
        <f t="shared" ca="1" si="7"/>
        <v>0</v>
      </c>
      <c r="K94" s="91">
        <f>Styczeń!D100</f>
        <v>0</v>
      </c>
      <c r="L94" s="91">
        <f>Luty!D100</f>
        <v>0</v>
      </c>
      <c r="M94" s="91">
        <f>Marzec!D100</f>
        <v>0</v>
      </c>
      <c r="N94" s="91">
        <f>Kwiecień!D100</f>
        <v>0</v>
      </c>
      <c r="O94" s="91">
        <f>Maj!D100</f>
        <v>0</v>
      </c>
      <c r="P94" s="91">
        <f>Czerwiec!D100</f>
        <v>0</v>
      </c>
      <c r="Q94" s="91">
        <f>Lipiec!D100</f>
        <v>0</v>
      </c>
      <c r="R94" s="91">
        <f>Sierpień!D100</f>
        <v>0</v>
      </c>
      <c r="S94" s="91">
        <f>Wrzesień!D100</f>
        <v>0</v>
      </c>
      <c r="T94" s="91">
        <f>Październik!D100</f>
        <v>0</v>
      </c>
      <c r="U94" s="91">
        <f>Listopad!D100</f>
        <v>0</v>
      </c>
      <c r="V94" s="91">
        <f>Grudzień!D100</f>
        <v>0</v>
      </c>
    </row>
    <row r="95" spans="2:22" s="44" customFormat="1" ht="16" outlineLevel="1" x14ac:dyDescent="0.2">
      <c r="B95" s="45" t="str">
        <f>'Wzorzec kategorii'!B57</f>
        <v>Inne</v>
      </c>
      <c r="C95" s="100">
        <f>Styczeń!C101+Luty!C101+Marzec!C101+Kwiecień!C101+Maj!C101+Czerwiec!C101+Lipiec!C101+Sierpień!C101+Wrzesień!C101+Październik!C101+Listopad!C101+Grudzień!C101</f>
        <v>0</v>
      </c>
      <c r="D95" s="100">
        <f t="shared" si="8"/>
        <v>0</v>
      </c>
      <c r="E95" s="99">
        <f t="shared" si="9"/>
        <v>0</v>
      </c>
      <c r="F95" s="48" t="str">
        <f t="shared" si="10"/>
        <v/>
      </c>
      <c r="G95" s="54"/>
      <c r="I95" s="61" t="str">
        <f>'Wzorzec kategorii'!B57</f>
        <v>Inne</v>
      </c>
      <c r="J95" s="105">
        <f t="shared" ca="1" si="7"/>
        <v>0</v>
      </c>
      <c r="K95" s="91">
        <f>Styczeń!D101</f>
        <v>0</v>
      </c>
      <c r="L95" s="91">
        <f>Luty!D101</f>
        <v>0</v>
      </c>
      <c r="M95" s="91">
        <f>Marzec!D101</f>
        <v>0</v>
      </c>
      <c r="N95" s="91">
        <f>Kwiecień!D101</f>
        <v>0</v>
      </c>
      <c r="O95" s="91">
        <f>Maj!D101</f>
        <v>0</v>
      </c>
      <c r="P95" s="91">
        <f>Czerwiec!D101</f>
        <v>0</v>
      </c>
      <c r="Q95" s="91">
        <f>Lipiec!D101</f>
        <v>0</v>
      </c>
      <c r="R95" s="91">
        <f>Sierpień!D101</f>
        <v>0</v>
      </c>
      <c r="S95" s="91">
        <f>Wrzesień!D101</f>
        <v>0</v>
      </c>
      <c r="T95" s="91">
        <f>Październik!D101</f>
        <v>0</v>
      </c>
      <c r="U95" s="91">
        <f>Listopad!D101</f>
        <v>0</v>
      </c>
      <c r="V95" s="91">
        <f>Grudzień!D101</f>
        <v>0</v>
      </c>
    </row>
    <row r="96" spans="2:22" s="44" customFormat="1" ht="16" outlineLevel="1" x14ac:dyDescent="0.2">
      <c r="B96" s="56" t="s">
        <v>30</v>
      </c>
      <c r="C96" s="100"/>
      <c r="D96" s="99"/>
      <c r="E96" s="99"/>
      <c r="F96" s="47"/>
      <c r="G96" s="47"/>
      <c r="I96" s="63" t="s">
        <v>30</v>
      </c>
      <c r="J96" s="52"/>
    </row>
    <row r="97" spans="2:22" s="44" customFormat="1" ht="16" x14ac:dyDescent="0.2">
      <c r="B97" s="41" t="str">
        <f>'Wzorzec kategorii'!B59</f>
        <v>Transport</v>
      </c>
      <c r="C97" s="96">
        <f>Styczeń!C103+Luty!C103+Marzec!C103+Kwiecień!C103+Maj!C103+Czerwiec!C103+Lipiec!C103+Sierpień!C103+Wrzesień!C103+Październik!C103+Listopad!C103+Grudzień!C103</f>
        <v>0</v>
      </c>
      <c r="D97" s="97">
        <f>(SUM(K97:V97))</f>
        <v>0</v>
      </c>
      <c r="E97" s="96">
        <f>C97-D97</f>
        <v>0</v>
      </c>
      <c r="F97" s="43" t="str">
        <f>IFERROR(D97/C97,"")</f>
        <v/>
      </c>
      <c r="G97" s="42"/>
      <c r="I97" s="62" t="str">
        <f>'Wzorzec kategorii'!B59</f>
        <v>Transport</v>
      </c>
      <c r="J97" s="105">
        <f t="shared" ref="J97:J107" ca="1" si="11">(SUM(K97:V97)/$J$44)</f>
        <v>0</v>
      </c>
      <c r="K97" s="96">
        <f>Styczeń!D103</f>
        <v>0</v>
      </c>
      <c r="L97" s="96">
        <f>Luty!D103</f>
        <v>0</v>
      </c>
      <c r="M97" s="96">
        <f>Marzec!D103</f>
        <v>0</v>
      </c>
      <c r="N97" s="96">
        <f>Kwiecień!D103</f>
        <v>0</v>
      </c>
      <c r="O97" s="96">
        <f>Maj!D103</f>
        <v>0</v>
      </c>
      <c r="P97" s="96">
        <f>Czerwiec!D103</f>
        <v>0</v>
      </c>
      <c r="Q97" s="96">
        <f>Lipiec!D103</f>
        <v>0</v>
      </c>
      <c r="R97" s="96">
        <f>Sierpień!D103</f>
        <v>0</v>
      </c>
      <c r="S97" s="96">
        <f>Wrzesień!D103</f>
        <v>0</v>
      </c>
      <c r="T97" s="96">
        <f>Październik!D103</f>
        <v>0</v>
      </c>
      <c r="U97" s="96">
        <f>Listopad!D103</f>
        <v>0</v>
      </c>
      <c r="V97" s="96">
        <f>Grudzień!D103</f>
        <v>0</v>
      </c>
    </row>
    <row r="98" spans="2:22" s="44" customFormat="1" ht="16" outlineLevel="1" x14ac:dyDescent="0.2">
      <c r="B98" s="45" t="str">
        <f>'Wzorzec kategorii'!B60</f>
        <v>Paliwo do auta</v>
      </c>
      <c r="C98" s="100">
        <f>Styczeń!C104+Luty!C104+Marzec!C104+Kwiecień!C104+Maj!C104+Czerwiec!C104+Lipiec!C104+Sierpień!C104+Wrzesień!C104+Październik!C104+Listopad!C104+Grudzień!C104</f>
        <v>0</v>
      </c>
      <c r="D98" s="100">
        <f t="shared" ref="D98:D107" si="12">(SUM(K98:V98))</f>
        <v>0</v>
      </c>
      <c r="E98" s="99">
        <f t="shared" ref="E98:E107" si="13">C98-D98</f>
        <v>0</v>
      </c>
      <c r="F98" s="48" t="str">
        <f t="shared" ref="F98:F107" si="14">IFERROR(D98/C98,"")</f>
        <v/>
      </c>
      <c r="G98" s="54"/>
      <c r="I98" s="45" t="str">
        <f>'Wzorzec kategorii'!B60</f>
        <v>Paliwo do auta</v>
      </c>
      <c r="J98" s="105">
        <f t="shared" ca="1" si="11"/>
        <v>0</v>
      </c>
      <c r="K98" s="91">
        <f>Styczeń!D104</f>
        <v>0</v>
      </c>
      <c r="L98" s="91">
        <f>Luty!D104</f>
        <v>0</v>
      </c>
      <c r="M98" s="91">
        <f>Marzec!D104</f>
        <v>0</v>
      </c>
      <c r="N98" s="91">
        <f>Kwiecień!D104</f>
        <v>0</v>
      </c>
      <c r="O98" s="91">
        <f>Maj!D104</f>
        <v>0</v>
      </c>
      <c r="P98" s="91">
        <f>Czerwiec!D104</f>
        <v>0</v>
      </c>
      <c r="Q98" s="91">
        <f>Lipiec!D104</f>
        <v>0</v>
      </c>
      <c r="R98" s="91">
        <f>Sierpień!D104</f>
        <v>0</v>
      </c>
      <c r="S98" s="91">
        <f>Wrzesień!D104</f>
        <v>0</v>
      </c>
      <c r="T98" s="91">
        <f>Październik!D104</f>
        <v>0</v>
      </c>
      <c r="U98" s="91">
        <f>Listopad!D104</f>
        <v>0</v>
      </c>
      <c r="V98" s="91">
        <f>Grudzień!D104</f>
        <v>0</v>
      </c>
    </row>
    <row r="99" spans="2:22" s="44" customFormat="1" ht="16" outlineLevel="1" x14ac:dyDescent="0.2">
      <c r="B99" s="45" t="str">
        <f>'Wzorzec kategorii'!B61</f>
        <v>Przeglądy i naprawy auta</v>
      </c>
      <c r="C99" s="100">
        <f>Styczeń!C105+Luty!C105+Marzec!C105+Kwiecień!C105+Maj!C105+Czerwiec!C105+Lipiec!C105+Sierpień!C105+Wrzesień!C105+Październik!C105+Listopad!C105+Grudzień!C105</f>
        <v>0</v>
      </c>
      <c r="D99" s="100">
        <f t="shared" si="12"/>
        <v>0</v>
      </c>
      <c r="E99" s="99">
        <f t="shared" si="13"/>
        <v>0</v>
      </c>
      <c r="F99" s="48" t="str">
        <f t="shared" si="14"/>
        <v/>
      </c>
      <c r="G99" s="54"/>
      <c r="I99" s="45" t="str">
        <f>'Wzorzec kategorii'!B61</f>
        <v>Przeglądy i naprawy auta</v>
      </c>
      <c r="J99" s="105">
        <f t="shared" ca="1" si="11"/>
        <v>0</v>
      </c>
      <c r="K99" s="91">
        <f>Styczeń!D105</f>
        <v>0</v>
      </c>
      <c r="L99" s="91">
        <f>Luty!D105</f>
        <v>0</v>
      </c>
      <c r="M99" s="91">
        <f>Marzec!D105</f>
        <v>0</v>
      </c>
      <c r="N99" s="91">
        <f>Kwiecień!D105</f>
        <v>0</v>
      </c>
      <c r="O99" s="91">
        <f>Maj!D105</f>
        <v>0</v>
      </c>
      <c r="P99" s="91">
        <f>Czerwiec!D105</f>
        <v>0</v>
      </c>
      <c r="Q99" s="91">
        <f>Lipiec!D105</f>
        <v>0</v>
      </c>
      <c r="R99" s="91">
        <f>Sierpień!D105</f>
        <v>0</v>
      </c>
      <c r="S99" s="91">
        <f>Wrzesień!D105</f>
        <v>0</v>
      </c>
      <c r="T99" s="91">
        <f>Październik!D105</f>
        <v>0</v>
      </c>
      <c r="U99" s="91">
        <f>Listopad!D105</f>
        <v>0</v>
      </c>
      <c r="V99" s="91">
        <f>Grudzień!D105</f>
        <v>0</v>
      </c>
    </row>
    <row r="100" spans="2:22" s="44" customFormat="1" ht="32" outlineLevel="1" x14ac:dyDescent="0.2">
      <c r="B100" s="45" t="str">
        <f>'Wzorzec kategorii'!B62</f>
        <v>Wyposażenie dodatkowe (opony)</v>
      </c>
      <c r="C100" s="100">
        <f>Styczeń!C106+Luty!C106+Marzec!C106+Kwiecień!C106+Maj!C106+Czerwiec!C106+Lipiec!C106+Sierpień!C106+Wrzesień!C106+Październik!C106+Listopad!C106+Grudzień!C106</f>
        <v>0</v>
      </c>
      <c r="D100" s="100">
        <f t="shared" si="12"/>
        <v>0</v>
      </c>
      <c r="E100" s="99">
        <f t="shared" si="13"/>
        <v>0</v>
      </c>
      <c r="F100" s="48" t="str">
        <f t="shared" si="14"/>
        <v/>
      </c>
      <c r="G100" s="54"/>
      <c r="I100" s="45" t="str">
        <f>'Wzorzec kategorii'!B62</f>
        <v>Wyposażenie dodatkowe (opony)</v>
      </c>
      <c r="J100" s="105">
        <f t="shared" ca="1" si="11"/>
        <v>0</v>
      </c>
      <c r="K100" s="91">
        <f>Styczeń!D106</f>
        <v>0</v>
      </c>
      <c r="L100" s="91">
        <f>Luty!D106</f>
        <v>0</v>
      </c>
      <c r="M100" s="91">
        <f>Marzec!D106</f>
        <v>0</v>
      </c>
      <c r="N100" s="91">
        <f>Kwiecień!D106</f>
        <v>0</v>
      </c>
      <c r="O100" s="91">
        <f>Maj!D106</f>
        <v>0</v>
      </c>
      <c r="P100" s="91">
        <f>Czerwiec!D106</f>
        <v>0</v>
      </c>
      <c r="Q100" s="91">
        <f>Lipiec!D106</f>
        <v>0</v>
      </c>
      <c r="R100" s="91">
        <f>Sierpień!D106</f>
        <v>0</v>
      </c>
      <c r="S100" s="91">
        <f>Wrzesień!D106</f>
        <v>0</v>
      </c>
      <c r="T100" s="91">
        <f>Październik!D106</f>
        <v>0</v>
      </c>
      <c r="U100" s="91">
        <f>Listopad!D106</f>
        <v>0</v>
      </c>
      <c r="V100" s="91">
        <f>Grudzień!D106</f>
        <v>0</v>
      </c>
    </row>
    <row r="101" spans="2:22" s="44" customFormat="1" ht="16" outlineLevel="1" x14ac:dyDescent="0.2">
      <c r="B101" s="45" t="str">
        <f>'Wzorzec kategorii'!B63</f>
        <v>Ubezpieczenie auta</v>
      </c>
      <c r="C101" s="100">
        <f>Styczeń!C107+Luty!C107+Marzec!C107+Kwiecień!C107+Maj!C107+Czerwiec!C107+Lipiec!C107+Sierpień!C107+Wrzesień!C107+Październik!C107+Listopad!C107+Grudzień!C107</f>
        <v>0</v>
      </c>
      <c r="D101" s="100">
        <f t="shared" si="12"/>
        <v>0</v>
      </c>
      <c r="E101" s="99">
        <f t="shared" si="13"/>
        <v>0</v>
      </c>
      <c r="F101" s="48" t="str">
        <f t="shared" si="14"/>
        <v/>
      </c>
      <c r="G101" s="54"/>
      <c r="I101" s="45" t="str">
        <f>'Wzorzec kategorii'!B63</f>
        <v>Ubezpieczenie auta</v>
      </c>
      <c r="J101" s="105">
        <f t="shared" ca="1" si="11"/>
        <v>0</v>
      </c>
      <c r="K101" s="91">
        <f>Styczeń!D107</f>
        <v>0</v>
      </c>
      <c r="L101" s="91">
        <f>Luty!D107</f>
        <v>0</v>
      </c>
      <c r="M101" s="91">
        <f>Marzec!D107</f>
        <v>0</v>
      </c>
      <c r="N101" s="91">
        <f>Kwiecień!D107</f>
        <v>0</v>
      </c>
      <c r="O101" s="91">
        <f>Maj!D107</f>
        <v>0</v>
      </c>
      <c r="P101" s="91">
        <f>Czerwiec!D107</f>
        <v>0</v>
      </c>
      <c r="Q101" s="91">
        <f>Lipiec!D107</f>
        <v>0</v>
      </c>
      <c r="R101" s="91">
        <f>Sierpień!D107</f>
        <v>0</v>
      </c>
      <c r="S101" s="91">
        <f>Wrzesień!D107</f>
        <v>0</v>
      </c>
      <c r="T101" s="91">
        <f>Październik!D107</f>
        <v>0</v>
      </c>
      <c r="U101" s="91">
        <f>Listopad!D107</f>
        <v>0</v>
      </c>
      <c r="V101" s="91">
        <f>Grudzień!D107</f>
        <v>0</v>
      </c>
    </row>
    <row r="102" spans="2:22" s="44" customFormat="1" ht="16" outlineLevel="1" x14ac:dyDescent="0.2">
      <c r="B102" s="45" t="str">
        <f>'Wzorzec kategorii'!B64</f>
        <v>Bilet komunikacji miejskiej</v>
      </c>
      <c r="C102" s="100">
        <f>Styczeń!C108+Luty!C108+Marzec!C108+Kwiecień!C108+Maj!C108+Czerwiec!C108+Lipiec!C108+Sierpień!C108+Wrzesień!C108+Październik!C108+Listopad!C108+Grudzień!C108</f>
        <v>0</v>
      </c>
      <c r="D102" s="100">
        <f t="shared" si="12"/>
        <v>0</v>
      </c>
      <c r="E102" s="99">
        <f t="shared" si="13"/>
        <v>0</v>
      </c>
      <c r="F102" s="48" t="str">
        <f t="shared" si="14"/>
        <v/>
      </c>
      <c r="G102" s="54"/>
      <c r="I102" s="45" t="str">
        <f>'Wzorzec kategorii'!B64</f>
        <v>Bilet komunikacji miejskiej</v>
      </c>
      <c r="J102" s="105">
        <f t="shared" ca="1" si="11"/>
        <v>0</v>
      </c>
      <c r="K102" s="91">
        <f>Styczeń!D108</f>
        <v>0</v>
      </c>
      <c r="L102" s="91">
        <f>Luty!D108</f>
        <v>0</v>
      </c>
      <c r="M102" s="91">
        <f>Marzec!D108</f>
        <v>0</v>
      </c>
      <c r="N102" s="91">
        <f>Kwiecień!D108</f>
        <v>0</v>
      </c>
      <c r="O102" s="91">
        <f>Maj!D108</f>
        <v>0</v>
      </c>
      <c r="P102" s="91">
        <f>Czerwiec!D108</f>
        <v>0</v>
      </c>
      <c r="Q102" s="91">
        <f>Lipiec!D108</f>
        <v>0</v>
      </c>
      <c r="R102" s="91">
        <f>Sierpień!D108</f>
        <v>0</v>
      </c>
      <c r="S102" s="91">
        <f>Wrzesień!D108</f>
        <v>0</v>
      </c>
      <c r="T102" s="91">
        <f>Październik!D108</f>
        <v>0</v>
      </c>
      <c r="U102" s="91">
        <f>Listopad!D108</f>
        <v>0</v>
      </c>
      <c r="V102" s="91">
        <f>Grudzień!D108</f>
        <v>0</v>
      </c>
    </row>
    <row r="103" spans="2:22" s="44" customFormat="1" ht="16" outlineLevel="1" x14ac:dyDescent="0.2">
      <c r="B103" s="45" t="str">
        <f>'Wzorzec kategorii'!B65</f>
        <v>Bilet PKP, PKS</v>
      </c>
      <c r="C103" s="100">
        <f>Styczeń!C109+Luty!C109+Marzec!C109+Kwiecień!C109+Maj!C109+Czerwiec!C109+Lipiec!C109+Sierpień!C109+Wrzesień!C109+Październik!C109+Listopad!C109+Grudzień!C109</f>
        <v>0</v>
      </c>
      <c r="D103" s="100">
        <f t="shared" si="12"/>
        <v>0</v>
      </c>
      <c r="E103" s="99">
        <f t="shared" si="13"/>
        <v>0</v>
      </c>
      <c r="F103" s="48" t="str">
        <f t="shared" si="14"/>
        <v/>
      </c>
      <c r="G103" s="54"/>
      <c r="I103" s="45" t="str">
        <f>'Wzorzec kategorii'!B65</f>
        <v>Bilet PKP, PKS</v>
      </c>
      <c r="J103" s="105">
        <f t="shared" ca="1" si="11"/>
        <v>0</v>
      </c>
      <c r="K103" s="91">
        <f>Styczeń!D109</f>
        <v>0</v>
      </c>
      <c r="L103" s="91">
        <f>Luty!D109</f>
        <v>0</v>
      </c>
      <c r="M103" s="91">
        <f>Marzec!D109</f>
        <v>0</v>
      </c>
      <c r="N103" s="91">
        <f>Kwiecień!D109</f>
        <v>0</v>
      </c>
      <c r="O103" s="91">
        <f>Maj!D109</f>
        <v>0</v>
      </c>
      <c r="P103" s="91">
        <f>Czerwiec!D109</f>
        <v>0</v>
      </c>
      <c r="Q103" s="91">
        <f>Lipiec!D109</f>
        <v>0</v>
      </c>
      <c r="R103" s="91">
        <f>Sierpień!D109</f>
        <v>0</v>
      </c>
      <c r="S103" s="91">
        <f>Wrzesień!D109</f>
        <v>0</v>
      </c>
      <c r="T103" s="91">
        <f>Październik!D109</f>
        <v>0</v>
      </c>
      <c r="U103" s="91">
        <f>Listopad!D109</f>
        <v>0</v>
      </c>
      <c r="V103" s="91">
        <f>Grudzień!D109</f>
        <v>0</v>
      </c>
    </row>
    <row r="104" spans="2:22" s="44" customFormat="1" ht="16" outlineLevel="1" x14ac:dyDescent="0.2">
      <c r="B104" s="45" t="str">
        <f>'Wzorzec kategorii'!B66</f>
        <v>Taxi</v>
      </c>
      <c r="C104" s="100">
        <f>Styczeń!C110+Luty!C110+Marzec!C110+Kwiecień!C110+Maj!C110+Czerwiec!C110+Lipiec!C110+Sierpień!C110+Wrzesień!C110+Październik!C110+Listopad!C110+Grudzień!C110</f>
        <v>0</v>
      </c>
      <c r="D104" s="100">
        <f t="shared" si="12"/>
        <v>0</v>
      </c>
      <c r="E104" s="99">
        <f t="shared" si="13"/>
        <v>0</v>
      </c>
      <c r="F104" s="48" t="str">
        <f t="shared" si="14"/>
        <v/>
      </c>
      <c r="G104" s="54"/>
      <c r="I104" s="45" t="str">
        <f>'Wzorzec kategorii'!B66</f>
        <v>Taxi</v>
      </c>
      <c r="J104" s="105">
        <f t="shared" ca="1" si="11"/>
        <v>0</v>
      </c>
      <c r="K104" s="91">
        <f>Styczeń!D110</f>
        <v>0</v>
      </c>
      <c r="L104" s="91">
        <f>Luty!D110</f>
        <v>0</v>
      </c>
      <c r="M104" s="91">
        <f>Marzec!D110</f>
        <v>0</v>
      </c>
      <c r="N104" s="91">
        <f>Kwiecień!D110</f>
        <v>0</v>
      </c>
      <c r="O104" s="91">
        <f>Maj!D110</f>
        <v>0</v>
      </c>
      <c r="P104" s="91">
        <f>Czerwiec!D110</f>
        <v>0</v>
      </c>
      <c r="Q104" s="91">
        <f>Lipiec!D110</f>
        <v>0</v>
      </c>
      <c r="R104" s="91">
        <f>Sierpień!D110</f>
        <v>0</v>
      </c>
      <c r="S104" s="91">
        <f>Wrzesień!D110</f>
        <v>0</v>
      </c>
      <c r="T104" s="91">
        <f>Październik!D110</f>
        <v>0</v>
      </c>
      <c r="U104" s="91">
        <f>Listopad!D110</f>
        <v>0</v>
      </c>
      <c r="V104" s="91">
        <f>Grudzień!D110</f>
        <v>0</v>
      </c>
    </row>
    <row r="105" spans="2:22" s="44" customFormat="1" ht="16" outlineLevel="1" x14ac:dyDescent="0.2">
      <c r="B105" s="45" t="str">
        <f>'Wzorzec kategorii'!B67</f>
        <v>Inne</v>
      </c>
      <c r="C105" s="100">
        <f>Styczeń!C111+Luty!C111+Marzec!C111+Kwiecień!C111+Maj!C111+Czerwiec!C111+Lipiec!C111+Sierpień!C111+Wrzesień!C111+Październik!C111+Listopad!C111+Grudzień!C111</f>
        <v>0</v>
      </c>
      <c r="D105" s="100">
        <f t="shared" si="12"/>
        <v>0</v>
      </c>
      <c r="E105" s="99">
        <f t="shared" si="13"/>
        <v>0</v>
      </c>
      <c r="F105" s="48" t="str">
        <f t="shared" si="14"/>
        <v/>
      </c>
      <c r="G105" s="54"/>
      <c r="I105" s="45" t="str">
        <f>'Wzorzec kategorii'!B67</f>
        <v>Inne</v>
      </c>
      <c r="J105" s="105">
        <f t="shared" ca="1" si="11"/>
        <v>0</v>
      </c>
      <c r="K105" s="91">
        <f>Styczeń!D111</f>
        <v>0</v>
      </c>
      <c r="L105" s="91">
        <f>Luty!D111</f>
        <v>0</v>
      </c>
      <c r="M105" s="91">
        <f>Marzec!D111</f>
        <v>0</v>
      </c>
      <c r="N105" s="91">
        <f>Kwiecień!D111</f>
        <v>0</v>
      </c>
      <c r="O105" s="91">
        <f>Maj!D111</f>
        <v>0</v>
      </c>
      <c r="P105" s="91">
        <f>Czerwiec!D111</f>
        <v>0</v>
      </c>
      <c r="Q105" s="91">
        <f>Lipiec!D111</f>
        <v>0</v>
      </c>
      <c r="R105" s="91">
        <f>Sierpień!D111</f>
        <v>0</v>
      </c>
      <c r="S105" s="91">
        <f>Wrzesień!D111</f>
        <v>0</v>
      </c>
      <c r="T105" s="91">
        <f>Październik!D111</f>
        <v>0</v>
      </c>
      <c r="U105" s="91">
        <f>Listopad!D111</f>
        <v>0</v>
      </c>
      <c r="V105" s="91">
        <f>Grudzień!D111</f>
        <v>0</v>
      </c>
    </row>
    <row r="106" spans="2:22" s="44" customFormat="1" ht="16" outlineLevel="1" x14ac:dyDescent="0.2">
      <c r="B106" s="45" t="str">
        <f>'Wzorzec kategorii'!B68</f>
        <v>.</v>
      </c>
      <c r="C106" s="100">
        <f>Styczeń!C112+Luty!C112+Marzec!C112+Kwiecień!C112+Maj!C112+Czerwiec!C112+Lipiec!C112+Sierpień!C112+Wrzesień!C112+Październik!C112+Listopad!C112+Grudzień!C112</f>
        <v>0</v>
      </c>
      <c r="D106" s="100">
        <f t="shared" si="12"/>
        <v>0</v>
      </c>
      <c r="E106" s="99">
        <f t="shared" si="13"/>
        <v>0</v>
      </c>
      <c r="F106" s="50" t="str">
        <f t="shared" si="14"/>
        <v/>
      </c>
      <c r="G106" s="55"/>
      <c r="I106" s="45" t="str">
        <f>'Wzorzec kategorii'!B68</f>
        <v>.</v>
      </c>
      <c r="J106" s="105">
        <f t="shared" ca="1" si="11"/>
        <v>0</v>
      </c>
      <c r="K106" s="91">
        <f>Styczeń!D112</f>
        <v>0</v>
      </c>
      <c r="L106" s="91">
        <f>Luty!D112</f>
        <v>0</v>
      </c>
      <c r="M106" s="91">
        <f>Marzec!D112</f>
        <v>0</v>
      </c>
      <c r="N106" s="91">
        <f>Kwiecień!D112</f>
        <v>0</v>
      </c>
      <c r="O106" s="91">
        <f>Maj!D112</f>
        <v>0</v>
      </c>
      <c r="P106" s="91">
        <f>Czerwiec!D112</f>
        <v>0</v>
      </c>
      <c r="Q106" s="91">
        <f>Lipiec!D112</f>
        <v>0</v>
      </c>
      <c r="R106" s="91">
        <f>Sierpień!D112</f>
        <v>0</v>
      </c>
      <c r="S106" s="91">
        <f>Wrzesień!D112</f>
        <v>0</v>
      </c>
      <c r="T106" s="91">
        <f>Październik!D112</f>
        <v>0</v>
      </c>
      <c r="U106" s="91">
        <f>Listopad!D112</f>
        <v>0</v>
      </c>
      <c r="V106" s="91">
        <f>Grudzień!D112</f>
        <v>0</v>
      </c>
    </row>
    <row r="107" spans="2:22" s="44" customFormat="1" ht="16" outlineLevel="1" x14ac:dyDescent="0.2">
      <c r="B107" s="45" t="str">
        <f>'Wzorzec kategorii'!B69</f>
        <v>.</v>
      </c>
      <c r="C107" s="100">
        <f>Styczeń!C113+Luty!C113+Marzec!C113+Kwiecień!C113+Maj!C113+Czerwiec!C113+Lipiec!C113+Sierpień!C113+Wrzesień!C113+Październik!C113+Listopad!C113+Grudzień!C113</f>
        <v>0</v>
      </c>
      <c r="D107" s="100">
        <f t="shared" si="12"/>
        <v>0</v>
      </c>
      <c r="E107" s="99">
        <f t="shared" si="13"/>
        <v>0</v>
      </c>
      <c r="F107" s="50" t="str">
        <f t="shared" si="14"/>
        <v/>
      </c>
      <c r="G107" s="55"/>
      <c r="I107" s="45" t="str">
        <f>'Wzorzec kategorii'!B69</f>
        <v>.</v>
      </c>
      <c r="J107" s="105">
        <f t="shared" ca="1" si="11"/>
        <v>0</v>
      </c>
      <c r="K107" s="91">
        <f>Styczeń!D113</f>
        <v>0</v>
      </c>
      <c r="L107" s="91">
        <f>Luty!D113</f>
        <v>0</v>
      </c>
      <c r="M107" s="91">
        <f>Marzec!D113</f>
        <v>0</v>
      </c>
      <c r="N107" s="91">
        <f>Kwiecień!D113</f>
        <v>0</v>
      </c>
      <c r="O107" s="91">
        <f>Maj!D113</f>
        <v>0</v>
      </c>
      <c r="P107" s="91">
        <f>Czerwiec!D113</f>
        <v>0</v>
      </c>
      <c r="Q107" s="91">
        <f>Lipiec!D113</f>
        <v>0</v>
      </c>
      <c r="R107" s="91">
        <f>Sierpień!D113</f>
        <v>0</v>
      </c>
      <c r="S107" s="91">
        <f>Wrzesień!D113</f>
        <v>0</v>
      </c>
      <c r="T107" s="91">
        <f>Październik!D113</f>
        <v>0</v>
      </c>
      <c r="U107" s="91">
        <f>Listopad!D113</f>
        <v>0</v>
      </c>
      <c r="V107" s="91">
        <f>Grudzień!D113</f>
        <v>0</v>
      </c>
    </row>
    <row r="108" spans="2:22" s="44" customFormat="1" ht="16" outlineLevel="1" x14ac:dyDescent="0.2">
      <c r="B108" s="56" t="s">
        <v>30</v>
      </c>
      <c r="C108" s="104"/>
      <c r="D108" s="91"/>
      <c r="E108" s="91"/>
      <c r="I108" s="63" t="s">
        <v>30</v>
      </c>
      <c r="J108" s="52"/>
    </row>
    <row r="109" spans="2:22" s="44" customFormat="1" ht="16" x14ac:dyDescent="0.2">
      <c r="B109" s="41" t="str">
        <f>'Wzorzec kategorii'!B71</f>
        <v>Telekomunikacja</v>
      </c>
      <c r="C109" s="96">
        <f>Styczeń!C115+Luty!C115+Marzec!C115+Kwiecień!C115+Maj!C115+Czerwiec!C115+Lipiec!C115+Sierpień!C115+Wrzesień!C115+Październik!C115+Listopad!C115+Grudzień!C115</f>
        <v>0</v>
      </c>
      <c r="D109" s="97">
        <f>(SUM(K109:V109))</f>
        <v>0</v>
      </c>
      <c r="E109" s="96">
        <f>C109-D109</f>
        <v>0</v>
      </c>
      <c r="F109" s="43" t="str">
        <f t="shared" ref="F109:F119" si="15">IFERROR(D109/C109,"")</f>
        <v/>
      </c>
      <c r="G109" s="42"/>
      <c r="I109" s="62" t="str">
        <f>'Wzorzec kategorii'!B71</f>
        <v>Telekomunikacja</v>
      </c>
      <c r="J109" s="105">
        <f t="shared" ref="J109:J172" ca="1" si="16">(SUM(K109:V109)/$J$44)</f>
        <v>0</v>
      </c>
      <c r="K109" s="96">
        <f>Styczeń!D115</f>
        <v>0</v>
      </c>
      <c r="L109" s="96">
        <f>Luty!D115</f>
        <v>0</v>
      </c>
      <c r="M109" s="96">
        <f>Marzec!D115</f>
        <v>0</v>
      </c>
      <c r="N109" s="96">
        <f>Kwiecień!D115</f>
        <v>0</v>
      </c>
      <c r="O109" s="96">
        <f>Maj!D115</f>
        <v>0</v>
      </c>
      <c r="P109" s="96">
        <f>Czerwiec!D115</f>
        <v>0</v>
      </c>
      <c r="Q109" s="96">
        <f>Lipiec!D115</f>
        <v>0</v>
      </c>
      <c r="R109" s="96">
        <f>Sierpień!D115</f>
        <v>0</v>
      </c>
      <c r="S109" s="96">
        <f>Wrzesień!D115</f>
        <v>0</v>
      </c>
      <c r="T109" s="96">
        <f>Październik!D115</f>
        <v>0</v>
      </c>
      <c r="U109" s="96">
        <f>Listopad!D115</f>
        <v>0</v>
      </c>
      <c r="V109" s="96">
        <f>Grudzień!D115</f>
        <v>0</v>
      </c>
    </row>
    <row r="110" spans="2:22" s="44" customFormat="1" ht="16" outlineLevel="1" x14ac:dyDescent="0.2">
      <c r="B110" s="45" t="str">
        <f>'Wzorzec kategorii'!B72</f>
        <v>Telefon 1</v>
      </c>
      <c r="C110" s="100">
        <f>Styczeń!C116+Luty!C116+Marzec!C116+Kwiecień!C116+Maj!C116+Czerwiec!C116+Lipiec!C116+Sierpień!C116+Wrzesień!C116+Październik!C116+Listopad!C116+Grudzień!C116</f>
        <v>0</v>
      </c>
      <c r="D110" s="100">
        <f t="shared" ref="D110:D119" si="17">(SUM(K110:V110))</f>
        <v>0</v>
      </c>
      <c r="E110" s="99">
        <f t="shared" ref="E110:E119" si="18">C110-D110</f>
        <v>0</v>
      </c>
      <c r="F110" s="48" t="str">
        <f t="shared" si="15"/>
        <v/>
      </c>
      <c r="G110" s="54"/>
      <c r="I110" s="45" t="str">
        <f>'Wzorzec kategorii'!B72</f>
        <v>Telefon 1</v>
      </c>
      <c r="J110" s="105">
        <f t="shared" ca="1" si="16"/>
        <v>0</v>
      </c>
      <c r="K110" s="91">
        <f>Styczeń!D116</f>
        <v>0</v>
      </c>
      <c r="L110" s="91">
        <f>Luty!D116</f>
        <v>0</v>
      </c>
      <c r="M110" s="91">
        <f>Marzec!D116</f>
        <v>0</v>
      </c>
      <c r="N110" s="91">
        <f>Kwiecień!D116</f>
        <v>0</v>
      </c>
      <c r="O110" s="91">
        <f>Maj!D116</f>
        <v>0</v>
      </c>
      <c r="P110" s="91">
        <f>Czerwiec!D116</f>
        <v>0</v>
      </c>
      <c r="Q110" s="91">
        <f>Lipiec!D116</f>
        <v>0</v>
      </c>
      <c r="R110" s="91">
        <f>Sierpień!D116</f>
        <v>0</v>
      </c>
      <c r="S110" s="91">
        <f>Wrzesień!D116</f>
        <v>0</v>
      </c>
      <c r="T110" s="91">
        <f>Październik!D116</f>
        <v>0</v>
      </c>
      <c r="U110" s="91">
        <f>Listopad!D116</f>
        <v>0</v>
      </c>
      <c r="V110" s="91">
        <f>Grudzień!D116</f>
        <v>0</v>
      </c>
    </row>
    <row r="111" spans="2:22" s="44" customFormat="1" ht="16" outlineLevel="1" x14ac:dyDescent="0.2">
      <c r="B111" s="45" t="str">
        <f>'Wzorzec kategorii'!B73</f>
        <v>Telefon 2</v>
      </c>
      <c r="C111" s="100">
        <f>Styczeń!C117+Luty!C117+Marzec!C117+Kwiecień!C117+Maj!C117+Czerwiec!C117+Lipiec!C117+Sierpień!C117+Wrzesień!C117+Październik!C117+Listopad!C117+Grudzień!C117</f>
        <v>0</v>
      </c>
      <c r="D111" s="100">
        <f t="shared" si="17"/>
        <v>0</v>
      </c>
      <c r="E111" s="99">
        <f t="shared" si="18"/>
        <v>0</v>
      </c>
      <c r="F111" s="48" t="str">
        <f t="shared" si="15"/>
        <v/>
      </c>
      <c r="G111" s="54"/>
      <c r="I111" s="45" t="str">
        <f>'Wzorzec kategorii'!B73</f>
        <v>Telefon 2</v>
      </c>
      <c r="J111" s="105">
        <f t="shared" ca="1" si="16"/>
        <v>0</v>
      </c>
      <c r="K111" s="91">
        <f>Styczeń!D117</f>
        <v>0</v>
      </c>
      <c r="L111" s="91">
        <f>Luty!D117</f>
        <v>0</v>
      </c>
      <c r="M111" s="91">
        <f>Marzec!D117</f>
        <v>0</v>
      </c>
      <c r="N111" s="91">
        <f>Kwiecień!D117</f>
        <v>0</v>
      </c>
      <c r="O111" s="91">
        <f>Maj!D117</f>
        <v>0</v>
      </c>
      <c r="P111" s="91">
        <f>Czerwiec!D117</f>
        <v>0</v>
      </c>
      <c r="Q111" s="91">
        <f>Lipiec!D117</f>
        <v>0</v>
      </c>
      <c r="R111" s="91">
        <f>Sierpień!D117</f>
        <v>0</v>
      </c>
      <c r="S111" s="91">
        <f>Wrzesień!D117</f>
        <v>0</v>
      </c>
      <c r="T111" s="91">
        <f>Październik!D117</f>
        <v>0</v>
      </c>
      <c r="U111" s="91">
        <f>Listopad!D117</f>
        <v>0</v>
      </c>
      <c r="V111" s="91">
        <f>Grudzień!D117</f>
        <v>0</v>
      </c>
    </row>
    <row r="112" spans="2:22" s="44" customFormat="1" ht="16" outlineLevel="1" x14ac:dyDescent="0.2">
      <c r="B112" s="45" t="str">
        <f>'Wzorzec kategorii'!B74</f>
        <v>TV</v>
      </c>
      <c r="C112" s="100">
        <f>Styczeń!C118+Luty!C118+Marzec!C118+Kwiecień!C118+Maj!C118+Czerwiec!C118+Lipiec!C118+Sierpień!C118+Wrzesień!C118+Październik!C118+Listopad!C118+Grudzień!C118</f>
        <v>0</v>
      </c>
      <c r="D112" s="100">
        <f t="shared" si="17"/>
        <v>0</v>
      </c>
      <c r="E112" s="99">
        <f t="shared" si="18"/>
        <v>0</v>
      </c>
      <c r="F112" s="48" t="str">
        <f t="shared" si="15"/>
        <v/>
      </c>
      <c r="G112" s="54"/>
      <c r="I112" s="45" t="str">
        <f>'Wzorzec kategorii'!B74</f>
        <v>TV</v>
      </c>
      <c r="J112" s="105">
        <f t="shared" ca="1" si="16"/>
        <v>0</v>
      </c>
      <c r="K112" s="91">
        <f>Styczeń!D118</f>
        <v>0</v>
      </c>
      <c r="L112" s="91">
        <f>Luty!D118</f>
        <v>0</v>
      </c>
      <c r="M112" s="91">
        <f>Marzec!D118</f>
        <v>0</v>
      </c>
      <c r="N112" s="91">
        <f>Kwiecień!D118</f>
        <v>0</v>
      </c>
      <c r="O112" s="91">
        <f>Maj!D118</f>
        <v>0</v>
      </c>
      <c r="P112" s="91">
        <f>Czerwiec!D118</f>
        <v>0</v>
      </c>
      <c r="Q112" s="91">
        <f>Lipiec!D118</f>
        <v>0</v>
      </c>
      <c r="R112" s="91">
        <f>Sierpień!D118</f>
        <v>0</v>
      </c>
      <c r="S112" s="91">
        <f>Wrzesień!D118</f>
        <v>0</v>
      </c>
      <c r="T112" s="91">
        <f>Październik!D118</f>
        <v>0</v>
      </c>
      <c r="U112" s="91">
        <f>Listopad!D118</f>
        <v>0</v>
      </c>
      <c r="V112" s="91">
        <f>Grudzień!D118</f>
        <v>0</v>
      </c>
    </row>
    <row r="113" spans="2:22" s="44" customFormat="1" ht="16" outlineLevel="1" x14ac:dyDescent="0.2">
      <c r="B113" s="45" t="str">
        <f>'Wzorzec kategorii'!B75</f>
        <v>Internet</v>
      </c>
      <c r="C113" s="100">
        <f>Styczeń!C119+Luty!C119+Marzec!C119+Kwiecień!C119+Maj!C119+Czerwiec!C119+Lipiec!C119+Sierpień!C119+Wrzesień!C119+Październik!C119+Listopad!C119+Grudzień!C119</f>
        <v>0</v>
      </c>
      <c r="D113" s="100">
        <f t="shared" si="17"/>
        <v>0</v>
      </c>
      <c r="E113" s="99">
        <f t="shared" si="18"/>
        <v>0</v>
      </c>
      <c r="F113" s="48" t="str">
        <f t="shared" si="15"/>
        <v/>
      </c>
      <c r="G113" s="54"/>
      <c r="I113" s="45" t="str">
        <f>'Wzorzec kategorii'!B75</f>
        <v>Internet</v>
      </c>
      <c r="J113" s="105">
        <f t="shared" ca="1" si="16"/>
        <v>0</v>
      </c>
      <c r="K113" s="91">
        <f>Styczeń!D119</f>
        <v>0</v>
      </c>
      <c r="L113" s="91">
        <f>Luty!D119</f>
        <v>0</v>
      </c>
      <c r="M113" s="91">
        <f>Marzec!D119</f>
        <v>0</v>
      </c>
      <c r="N113" s="91">
        <f>Kwiecień!D119</f>
        <v>0</v>
      </c>
      <c r="O113" s="91">
        <f>Maj!D119</f>
        <v>0</v>
      </c>
      <c r="P113" s="91">
        <f>Czerwiec!D119</f>
        <v>0</v>
      </c>
      <c r="Q113" s="91">
        <f>Lipiec!D119</f>
        <v>0</v>
      </c>
      <c r="R113" s="91">
        <f>Sierpień!D119</f>
        <v>0</v>
      </c>
      <c r="S113" s="91">
        <f>Wrzesień!D119</f>
        <v>0</v>
      </c>
      <c r="T113" s="91">
        <f>Październik!D119</f>
        <v>0</v>
      </c>
      <c r="U113" s="91">
        <f>Listopad!D119</f>
        <v>0</v>
      </c>
      <c r="V113" s="91">
        <f>Grudzień!D119</f>
        <v>0</v>
      </c>
    </row>
    <row r="114" spans="2:22" s="44" customFormat="1" ht="16" outlineLevel="1" x14ac:dyDescent="0.2">
      <c r="B114" s="45" t="str">
        <f>'Wzorzec kategorii'!B76</f>
        <v>Inne</v>
      </c>
      <c r="C114" s="100">
        <f>Styczeń!C120+Luty!C120+Marzec!C120+Kwiecień!C120+Maj!C120+Czerwiec!C120+Lipiec!C120+Sierpień!C120+Wrzesień!C120+Październik!C120+Listopad!C120+Grudzień!C120</f>
        <v>0</v>
      </c>
      <c r="D114" s="100">
        <f t="shared" si="17"/>
        <v>0</v>
      </c>
      <c r="E114" s="99">
        <f t="shared" si="18"/>
        <v>0</v>
      </c>
      <c r="F114" s="48" t="str">
        <f t="shared" si="15"/>
        <v/>
      </c>
      <c r="G114" s="54"/>
      <c r="I114" s="45" t="str">
        <f>'Wzorzec kategorii'!B76</f>
        <v>Inne</v>
      </c>
      <c r="J114" s="105">
        <f t="shared" ca="1" si="16"/>
        <v>0</v>
      </c>
      <c r="K114" s="91">
        <f>Styczeń!D120</f>
        <v>0</v>
      </c>
      <c r="L114" s="91">
        <f>Luty!D120</f>
        <v>0</v>
      </c>
      <c r="M114" s="91">
        <f>Marzec!D120</f>
        <v>0</v>
      </c>
      <c r="N114" s="91">
        <f>Kwiecień!D120</f>
        <v>0</v>
      </c>
      <c r="O114" s="91">
        <f>Maj!D120</f>
        <v>0</v>
      </c>
      <c r="P114" s="91">
        <f>Czerwiec!D120</f>
        <v>0</v>
      </c>
      <c r="Q114" s="91">
        <f>Lipiec!D120</f>
        <v>0</v>
      </c>
      <c r="R114" s="91">
        <f>Sierpień!D120</f>
        <v>0</v>
      </c>
      <c r="S114" s="91">
        <f>Wrzesień!D120</f>
        <v>0</v>
      </c>
      <c r="T114" s="91">
        <f>Październik!D120</f>
        <v>0</v>
      </c>
      <c r="U114" s="91">
        <f>Listopad!D120</f>
        <v>0</v>
      </c>
      <c r="V114" s="91">
        <f>Grudzień!D120</f>
        <v>0</v>
      </c>
    </row>
    <row r="115" spans="2:22" s="44" customFormat="1" ht="16" outlineLevel="1" x14ac:dyDescent="0.2">
      <c r="B115" s="45" t="str">
        <f>'Wzorzec kategorii'!B77</f>
        <v>.</v>
      </c>
      <c r="C115" s="100">
        <f>Styczeń!C121+Luty!C121+Marzec!C121+Kwiecień!C121+Maj!C121+Czerwiec!C121+Lipiec!C121+Sierpień!C121+Wrzesień!C121+Październik!C121+Listopad!C121+Grudzień!C121</f>
        <v>0</v>
      </c>
      <c r="D115" s="100">
        <f t="shared" si="17"/>
        <v>0</v>
      </c>
      <c r="E115" s="99">
        <f t="shared" si="18"/>
        <v>0</v>
      </c>
      <c r="F115" s="50" t="str">
        <f t="shared" si="15"/>
        <v/>
      </c>
      <c r="G115" s="55"/>
      <c r="I115" s="45" t="str">
        <f>'Wzorzec kategorii'!B77</f>
        <v>.</v>
      </c>
      <c r="J115" s="105">
        <f t="shared" ca="1" si="16"/>
        <v>0</v>
      </c>
      <c r="K115" s="91">
        <f>Styczeń!D121</f>
        <v>0</v>
      </c>
      <c r="L115" s="91">
        <f>Luty!D121</f>
        <v>0</v>
      </c>
      <c r="M115" s="91">
        <f>Marzec!D121</f>
        <v>0</v>
      </c>
      <c r="N115" s="91">
        <f>Kwiecień!D121</f>
        <v>0</v>
      </c>
      <c r="O115" s="91">
        <f>Maj!D121</f>
        <v>0</v>
      </c>
      <c r="P115" s="91">
        <f>Czerwiec!D121</f>
        <v>0</v>
      </c>
      <c r="Q115" s="91">
        <f>Lipiec!D121</f>
        <v>0</v>
      </c>
      <c r="R115" s="91">
        <f>Sierpień!D121</f>
        <v>0</v>
      </c>
      <c r="S115" s="91">
        <f>Wrzesień!D121</f>
        <v>0</v>
      </c>
      <c r="T115" s="91">
        <f>Październik!D121</f>
        <v>0</v>
      </c>
      <c r="U115" s="91">
        <f>Listopad!D121</f>
        <v>0</v>
      </c>
      <c r="V115" s="91">
        <f>Grudzień!D121</f>
        <v>0</v>
      </c>
    </row>
    <row r="116" spans="2:22" s="44" customFormat="1" ht="16" outlineLevel="1" x14ac:dyDescent="0.2">
      <c r="B116" s="45" t="str">
        <f>'Wzorzec kategorii'!B78</f>
        <v>.</v>
      </c>
      <c r="C116" s="100">
        <f>Styczeń!C122+Luty!C122+Marzec!C122+Kwiecień!C122+Maj!C122+Czerwiec!C122+Lipiec!C122+Sierpień!C122+Wrzesień!C122+Październik!C122+Listopad!C122+Grudzień!C122</f>
        <v>0</v>
      </c>
      <c r="D116" s="100">
        <f t="shared" si="17"/>
        <v>0</v>
      </c>
      <c r="E116" s="99">
        <f t="shared" si="18"/>
        <v>0</v>
      </c>
      <c r="F116" s="50" t="str">
        <f t="shared" si="15"/>
        <v/>
      </c>
      <c r="G116" s="55"/>
      <c r="I116" s="45" t="str">
        <f>'Wzorzec kategorii'!B78</f>
        <v>.</v>
      </c>
      <c r="J116" s="105">
        <f t="shared" ca="1" si="16"/>
        <v>0</v>
      </c>
      <c r="K116" s="91">
        <f>Styczeń!D122</f>
        <v>0</v>
      </c>
      <c r="L116" s="91">
        <f>Luty!D122</f>
        <v>0</v>
      </c>
      <c r="M116" s="91">
        <f>Marzec!D122</f>
        <v>0</v>
      </c>
      <c r="N116" s="91">
        <f>Kwiecień!D122</f>
        <v>0</v>
      </c>
      <c r="O116" s="91">
        <f>Maj!D122</f>
        <v>0</v>
      </c>
      <c r="P116" s="91">
        <f>Czerwiec!D122</f>
        <v>0</v>
      </c>
      <c r="Q116" s="91">
        <f>Lipiec!D122</f>
        <v>0</v>
      </c>
      <c r="R116" s="91">
        <f>Sierpień!D122</f>
        <v>0</v>
      </c>
      <c r="S116" s="91">
        <f>Wrzesień!D122</f>
        <v>0</v>
      </c>
      <c r="T116" s="91">
        <f>Październik!D122</f>
        <v>0</v>
      </c>
      <c r="U116" s="91">
        <f>Listopad!D122</f>
        <v>0</v>
      </c>
      <c r="V116" s="91">
        <f>Grudzień!D122</f>
        <v>0</v>
      </c>
    </row>
    <row r="117" spans="2:22" s="44" customFormat="1" ht="16" outlineLevel="1" x14ac:dyDescent="0.2">
      <c r="B117" s="45" t="str">
        <f>'Wzorzec kategorii'!B79</f>
        <v>.</v>
      </c>
      <c r="C117" s="100">
        <f>Styczeń!C123+Luty!C123+Marzec!C123+Kwiecień!C123+Maj!C123+Czerwiec!C123+Lipiec!C123+Sierpień!C123+Wrzesień!C123+Październik!C123+Listopad!C123+Grudzień!C123</f>
        <v>0</v>
      </c>
      <c r="D117" s="100">
        <f t="shared" si="17"/>
        <v>0</v>
      </c>
      <c r="E117" s="99">
        <f t="shared" si="18"/>
        <v>0</v>
      </c>
      <c r="F117" s="50" t="str">
        <f t="shared" si="15"/>
        <v/>
      </c>
      <c r="G117" s="55"/>
      <c r="I117" s="45" t="str">
        <f>'Wzorzec kategorii'!B79</f>
        <v>.</v>
      </c>
      <c r="J117" s="105">
        <f t="shared" ca="1" si="16"/>
        <v>0</v>
      </c>
      <c r="K117" s="91">
        <f>Styczeń!D123</f>
        <v>0</v>
      </c>
      <c r="L117" s="91">
        <f>Luty!D123</f>
        <v>0</v>
      </c>
      <c r="M117" s="91">
        <f>Marzec!D123</f>
        <v>0</v>
      </c>
      <c r="N117" s="91">
        <f>Kwiecień!D123</f>
        <v>0</v>
      </c>
      <c r="O117" s="91">
        <f>Maj!D123</f>
        <v>0</v>
      </c>
      <c r="P117" s="91">
        <f>Czerwiec!D123</f>
        <v>0</v>
      </c>
      <c r="Q117" s="91">
        <f>Lipiec!D123</f>
        <v>0</v>
      </c>
      <c r="R117" s="91">
        <f>Sierpień!D123</f>
        <v>0</v>
      </c>
      <c r="S117" s="91">
        <f>Wrzesień!D123</f>
        <v>0</v>
      </c>
      <c r="T117" s="91">
        <f>Październik!D123</f>
        <v>0</v>
      </c>
      <c r="U117" s="91">
        <f>Listopad!D123</f>
        <v>0</v>
      </c>
      <c r="V117" s="91">
        <f>Grudzień!D123</f>
        <v>0</v>
      </c>
    </row>
    <row r="118" spans="2:22" s="44" customFormat="1" ht="16" outlineLevel="1" x14ac:dyDescent="0.2">
      <c r="B118" s="45" t="str">
        <f>'Wzorzec kategorii'!B80</f>
        <v>.</v>
      </c>
      <c r="C118" s="100">
        <f>Styczeń!C124+Luty!C124+Marzec!C124+Kwiecień!C124+Maj!C124+Czerwiec!C124+Lipiec!C124+Sierpień!C124+Wrzesień!C124+Październik!C124+Listopad!C124+Grudzień!C124</f>
        <v>0</v>
      </c>
      <c r="D118" s="100">
        <f t="shared" si="17"/>
        <v>0</v>
      </c>
      <c r="E118" s="99">
        <f t="shared" si="18"/>
        <v>0</v>
      </c>
      <c r="F118" s="50" t="str">
        <f t="shared" si="15"/>
        <v/>
      </c>
      <c r="G118" s="55"/>
      <c r="I118" s="45" t="str">
        <f>'Wzorzec kategorii'!B80</f>
        <v>.</v>
      </c>
      <c r="J118" s="105">
        <f t="shared" ca="1" si="16"/>
        <v>0</v>
      </c>
      <c r="K118" s="91">
        <f>Styczeń!D124</f>
        <v>0</v>
      </c>
      <c r="L118" s="91">
        <f>Luty!D124</f>
        <v>0</v>
      </c>
      <c r="M118" s="91">
        <f>Marzec!D124</f>
        <v>0</v>
      </c>
      <c r="N118" s="91">
        <f>Kwiecień!D124</f>
        <v>0</v>
      </c>
      <c r="O118" s="91">
        <f>Maj!D124</f>
        <v>0</v>
      </c>
      <c r="P118" s="91">
        <f>Czerwiec!D124</f>
        <v>0</v>
      </c>
      <c r="Q118" s="91">
        <f>Lipiec!D124</f>
        <v>0</v>
      </c>
      <c r="R118" s="91">
        <f>Sierpień!D124</f>
        <v>0</v>
      </c>
      <c r="S118" s="91">
        <f>Wrzesień!D124</f>
        <v>0</v>
      </c>
      <c r="T118" s="91">
        <f>Październik!D124</f>
        <v>0</v>
      </c>
      <c r="U118" s="91">
        <f>Listopad!D124</f>
        <v>0</v>
      </c>
      <c r="V118" s="91">
        <f>Grudzień!D124</f>
        <v>0</v>
      </c>
    </row>
    <row r="119" spans="2:22" s="44" customFormat="1" ht="16" outlineLevel="1" x14ac:dyDescent="0.2">
      <c r="B119" s="45" t="str">
        <f>'Wzorzec kategorii'!B81</f>
        <v>.</v>
      </c>
      <c r="C119" s="100">
        <f>Styczeń!C125+Luty!C125+Marzec!C125+Kwiecień!C125+Maj!C125+Czerwiec!C125+Lipiec!C125+Sierpień!C125+Wrzesień!C125+Październik!C125+Listopad!C125+Grudzień!C125</f>
        <v>0</v>
      </c>
      <c r="D119" s="100">
        <f t="shared" si="17"/>
        <v>0</v>
      </c>
      <c r="E119" s="99">
        <f t="shared" si="18"/>
        <v>0</v>
      </c>
      <c r="F119" s="50" t="str">
        <f t="shared" si="15"/>
        <v/>
      </c>
      <c r="G119" s="55"/>
      <c r="I119" s="45" t="str">
        <f>'Wzorzec kategorii'!B81</f>
        <v>.</v>
      </c>
      <c r="J119" s="105">
        <f t="shared" ca="1" si="16"/>
        <v>0</v>
      </c>
      <c r="K119" s="91">
        <f>Styczeń!D125</f>
        <v>0</v>
      </c>
      <c r="L119" s="91">
        <f>Luty!D125</f>
        <v>0</v>
      </c>
      <c r="M119" s="91">
        <f>Marzec!D125</f>
        <v>0</v>
      </c>
      <c r="N119" s="91">
        <f>Kwiecień!D125</f>
        <v>0</v>
      </c>
      <c r="O119" s="91">
        <f>Maj!D125</f>
        <v>0</v>
      </c>
      <c r="P119" s="91">
        <f>Czerwiec!D125</f>
        <v>0</v>
      </c>
      <c r="Q119" s="91">
        <f>Lipiec!D125</f>
        <v>0</v>
      </c>
      <c r="R119" s="91">
        <f>Sierpień!D125</f>
        <v>0</v>
      </c>
      <c r="S119" s="91">
        <f>Wrzesień!D125</f>
        <v>0</v>
      </c>
      <c r="T119" s="91">
        <f>Październik!D125</f>
        <v>0</v>
      </c>
      <c r="U119" s="91">
        <f>Listopad!D125</f>
        <v>0</v>
      </c>
      <c r="V119" s="91">
        <f>Grudzień!D125</f>
        <v>0</v>
      </c>
    </row>
    <row r="120" spans="2:22" s="44" customFormat="1" outlineLevel="1" x14ac:dyDescent="0.2">
      <c r="C120" s="91"/>
      <c r="D120" s="91"/>
      <c r="E120" s="91"/>
      <c r="I120" s="45"/>
      <c r="J120" s="52"/>
    </row>
    <row r="121" spans="2:22" s="44" customFormat="1" ht="16" x14ac:dyDescent="0.2">
      <c r="B121" s="41" t="str">
        <f>'Wzorzec kategorii'!B83</f>
        <v>Opieka zdrowotna</v>
      </c>
      <c r="C121" s="96">
        <f>Styczeń!C127+Luty!C127+Marzec!C127+Kwiecień!C127+Maj!C127+Czerwiec!C127+Lipiec!C127+Sierpień!C127+Wrzesień!C127+Październik!C127+Listopad!C127+Grudzień!C127</f>
        <v>0</v>
      </c>
      <c r="D121" s="97">
        <f>(SUM(K121:V121))</f>
        <v>0</v>
      </c>
      <c r="E121" s="96">
        <f>C121-D121</f>
        <v>0</v>
      </c>
      <c r="F121" s="43" t="str">
        <f>IFERROR(D121/C121,"")</f>
        <v/>
      </c>
      <c r="G121" s="42"/>
      <c r="I121" s="62" t="str">
        <f>'Wzorzec kategorii'!B83</f>
        <v>Opieka zdrowotna</v>
      </c>
      <c r="J121" s="105">
        <f t="shared" ca="1" si="16"/>
        <v>0</v>
      </c>
      <c r="K121" s="96">
        <f>Styczeń!D127</f>
        <v>0</v>
      </c>
      <c r="L121" s="96">
        <f>Luty!D127</f>
        <v>0</v>
      </c>
      <c r="M121" s="96">
        <f>Marzec!D127</f>
        <v>0</v>
      </c>
      <c r="N121" s="96">
        <f>Kwiecień!D127</f>
        <v>0</v>
      </c>
      <c r="O121" s="96">
        <f>Maj!D127</f>
        <v>0</v>
      </c>
      <c r="P121" s="96">
        <f>Czerwiec!D127</f>
        <v>0</v>
      </c>
      <c r="Q121" s="96">
        <f>Lipiec!D127</f>
        <v>0</v>
      </c>
      <c r="R121" s="96">
        <f>Sierpień!D127</f>
        <v>0</v>
      </c>
      <c r="S121" s="96">
        <f>Wrzesień!D127</f>
        <v>0</v>
      </c>
      <c r="T121" s="96">
        <f>Październik!D127</f>
        <v>0</v>
      </c>
      <c r="U121" s="96">
        <f>Listopad!D127</f>
        <v>0</v>
      </c>
      <c r="V121" s="96">
        <f>Grudzień!D127</f>
        <v>0</v>
      </c>
    </row>
    <row r="122" spans="2:22" s="44" customFormat="1" ht="16" outlineLevel="1" x14ac:dyDescent="0.2">
      <c r="B122" s="45" t="str">
        <f>'Wzorzec kategorii'!B84</f>
        <v>Lekarz</v>
      </c>
      <c r="C122" s="100">
        <f>Styczeń!C128+Luty!C128+Marzec!C128+Kwiecień!C128+Maj!C128+Czerwiec!C128+Lipiec!C128+Sierpień!C128+Wrzesień!C128+Październik!C128+Listopad!C128+Grudzień!C128</f>
        <v>0</v>
      </c>
      <c r="D122" s="100">
        <f t="shared" ref="D122:D131" si="19">(SUM(K122:V122))</f>
        <v>0</v>
      </c>
      <c r="E122" s="99">
        <f t="shared" ref="E122:E131" si="20">C122-D122</f>
        <v>0</v>
      </c>
      <c r="F122" s="48" t="str">
        <f>IFERROR(D122/C122,"")</f>
        <v/>
      </c>
      <c r="G122" s="54"/>
      <c r="I122" s="45" t="str">
        <f>'Wzorzec kategorii'!B84</f>
        <v>Lekarz</v>
      </c>
      <c r="J122" s="105">
        <f t="shared" ca="1" si="16"/>
        <v>0</v>
      </c>
      <c r="K122" s="91">
        <f>Styczeń!D128</f>
        <v>0</v>
      </c>
      <c r="L122" s="91">
        <f>Luty!D128</f>
        <v>0</v>
      </c>
      <c r="M122" s="91">
        <f>Marzec!D128</f>
        <v>0</v>
      </c>
      <c r="N122" s="91">
        <f>Kwiecień!D128</f>
        <v>0</v>
      </c>
      <c r="O122" s="91">
        <f>Maj!D128</f>
        <v>0</v>
      </c>
      <c r="P122" s="91">
        <f>Czerwiec!D128</f>
        <v>0</v>
      </c>
      <c r="Q122" s="91">
        <f>Lipiec!D128</f>
        <v>0</v>
      </c>
      <c r="R122" s="91">
        <f>Sierpień!D128</f>
        <v>0</v>
      </c>
      <c r="S122" s="91">
        <f>Wrzesień!D128</f>
        <v>0</v>
      </c>
      <c r="T122" s="91">
        <f>Październik!D128</f>
        <v>0</v>
      </c>
      <c r="U122" s="91">
        <f>Listopad!D128</f>
        <v>0</v>
      </c>
      <c r="V122" s="91">
        <f>Grudzień!D128</f>
        <v>0</v>
      </c>
    </row>
    <row r="123" spans="2:22" s="44" customFormat="1" ht="16" outlineLevel="1" x14ac:dyDescent="0.2">
      <c r="B123" s="45" t="str">
        <f>'Wzorzec kategorii'!B85</f>
        <v>Badania</v>
      </c>
      <c r="C123" s="100">
        <f>Styczeń!C129+Luty!C129+Marzec!C129+Kwiecień!C129+Maj!C129+Czerwiec!C129+Lipiec!C129+Sierpień!C129+Wrzesień!C129+Październik!C129+Listopad!C129+Grudzień!C129</f>
        <v>0</v>
      </c>
      <c r="D123" s="100">
        <f t="shared" si="19"/>
        <v>0</v>
      </c>
      <c r="E123" s="99">
        <f t="shared" si="20"/>
        <v>0</v>
      </c>
      <c r="F123" s="48" t="str">
        <f>IFERROR(D123/C123,"")</f>
        <v/>
      </c>
      <c r="G123" s="54"/>
      <c r="I123" s="45" t="str">
        <f>'Wzorzec kategorii'!B85</f>
        <v>Badania</v>
      </c>
      <c r="J123" s="105">
        <f t="shared" ca="1" si="16"/>
        <v>0</v>
      </c>
      <c r="K123" s="91">
        <f>Styczeń!D129</f>
        <v>0</v>
      </c>
      <c r="L123" s="91">
        <f>Luty!D129</f>
        <v>0</v>
      </c>
      <c r="M123" s="91">
        <f>Marzec!D129</f>
        <v>0</v>
      </c>
      <c r="N123" s="91">
        <f>Kwiecień!D129</f>
        <v>0</v>
      </c>
      <c r="O123" s="91">
        <f>Maj!D129</f>
        <v>0</v>
      </c>
      <c r="P123" s="91">
        <f>Czerwiec!D129</f>
        <v>0</v>
      </c>
      <c r="Q123" s="91">
        <f>Lipiec!D129</f>
        <v>0</v>
      </c>
      <c r="R123" s="91">
        <f>Sierpień!D129</f>
        <v>0</v>
      </c>
      <c r="S123" s="91">
        <f>Wrzesień!D129</f>
        <v>0</v>
      </c>
      <c r="T123" s="91">
        <f>Październik!D129</f>
        <v>0</v>
      </c>
      <c r="U123" s="91">
        <f>Listopad!D129</f>
        <v>0</v>
      </c>
      <c r="V123" s="91">
        <f>Grudzień!D129</f>
        <v>0</v>
      </c>
    </row>
    <row r="124" spans="2:22" s="44" customFormat="1" ht="16" outlineLevel="1" x14ac:dyDescent="0.2">
      <c r="B124" s="45" t="str">
        <f>'Wzorzec kategorii'!B86</f>
        <v>Lekarstwa</v>
      </c>
      <c r="C124" s="100">
        <f>Styczeń!C130+Luty!C130+Marzec!C130+Kwiecień!C130+Maj!C130+Czerwiec!C130+Lipiec!C130+Sierpień!C130+Wrzesień!C130+Październik!C130+Listopad!C130+Grudzień!C130</f>
        <v>0</v>
      </c>
      <c r="D124" s="100">
        <f t="shared" si="19"/>
        <v>0</v>
      </c>
      <c r="E124" s="99">
        <f t="shared" si="20"/>
        <v>0</v>
      </c>
      <c r="F124" s="48" t="str">
        <f>IFERROR(D124/C124,"")</f>
        <v/>
      </c>
      <c r="G124" s="54"/>
      <c r="I124" s="45" t="str">
        <f>'Wzorzec kategorii'!B86</f>
        <v>Lekarstwa</v>
      </c>
      <c r="J124" s="105">
        <f t="shared" ca="1" si="16"/>
        <v>0</v>
      </c>
      <c r="K124" s="91">
        <f>Styczeń!D130</f>
        <v>0</v>
      </c>
      <c r="L124" s="91">
        <f>Luty!D130</f>
        <v>0</v>
      </c>
      <c r="M124" s="91">
        <f>Marzec!D130</f>
        <v>0</v>
      </c>
      <c r="N124" s="91">
        <f>Kwiecień!D130</f>
        <v>0</v>
      </c>
      <c r="O124" s="91">
        <f>Maj!D130</f>
        <v>0</v>
      </c>
      <c r="P124" s="91">
        <f>Czerwiec!D130</f>
        <v>0</v>
      </c>
      <c r="Q124" s="91">
        <f>Lipiec!D130</f>
        <v>0</v>
      </c>
      <c r="R124" s="91">
        <f>Sierpień!D130</f>
        <v>0</v>
      </c>
      <c r="S124" s="91">
        <f>Wrzesień!D130</f>
        <v>0</v>
      </c>
      <c r="T124" s="91">
        <f>Październik!D130</f>
        <v>0</v>
      </c>
      <c r="U124" s="91">
        <f>Listopad!D130</f>
        <v>0</v>
      </c>
      <c r="V124" s="91">
        <f>Grudzień!D130</f>
        <v>0</v>
      </c>
    </row>
    <row r="125" spans="2:22" s="44" customFormat="1" ht="16" outlineLevel="1" x14ac:dyDescent="0.2">
      <c r="B125" s="45" t="str">
        <f>'Wzorzec kategorii'!B87</f>
        <v>Inne</v>
      </c>
      <c r="C125" s="100">
        <f>Styczeń!C131+Luty!C131+Marzec!C131+Kwiecień!C131+Maj!C131+Czerwiec!C131+Lipiec!C131+Sierpień!C131+Wrzesień!C131+Październik!C131+Listopad!C131+Grudzień!C131</f>
        <v>0</v>
      </c>
      <c r="D125" s="100">
        <f t="shared" si="19"/>
        <v>0</v>
      </c>
      <c r="E125" s="99">
        <f t="shared" si="20"/>
        <v>0</v>
      </c>
      <c r="F125" s="48" t="str">
        <f>IFERROR(D125/C125,"")</f>
        <v/>
      </c>
      <c r="G125" s="54"/>
      <c r="I125" s="45" t="str">
        <f>'Wzorzec kategorii'!B87</f>
        <v>Inne</v>
      </c>
      <c r="J125" s="105">
        <f t="shared" ca="1" si="16"/>
        <v>0</v>
      </c>
      <c r="K125" s="91">
        <f>Styczeń!D131</f>
        <v>0</v>
      </c>
      <c r="L125" s="91">
        <f>Luty!D131</f>
        <v>0</v>
      </c>
      <c r="M125" s="91">
        <f>Marzec!D131</f>
        <v>0</v>
      </c>
      <c r="N125" s="91">
        <f>Kwiecień!D131</f>
        <v>0</v>
      </c>
      <c r="O125" s="91">
        <f>Maj!D131</f>
        <v>0</v>
      </c>
      <c r="P125" s="91">
        <f>Czerwiec!D131</f>
        <v>0</v>
      </c>
      <c r="Q125" s="91">
        <f>Lipiec!D131</f>
        <v>0</v>
      </c>
      <c r="R125" s="91">
        <f>Sierpień!D131</f>
        <v>0</v>
      </c>
      <c r="S125" s="91">
        <f>Wrzesień!D131</f>
        <v>0</v>
      </c>
      <c r="T125" s="91">
        <f>Październik!D131</f>
        <v>0</v>
      </c>
      <c r="U125" s="91">
        <f>Listopad!D131</f>
        <v>0</v>
      </c>
      <c r="V125" s="91">
        <f>Grudzień!D131</f>
        <v>0</v>
      </c>
    </row>
    <row r="126" spans="2:22" s="44" customFormat="1" ht="16" outlineLevel="1" x14ac:dyDescent="0.2">
      <c r="B126" s="58" t="str">
        <f>'Wzorzec kategorii'!B88</f>
        <v>.</v>
      </c>
      <c r="C126" s="100">
        <f>Styczeń!C132+Luty!C132+Marzec!C132+Kwiecień!C132+Maj!C132+Czerwiec!C132+Lipiec!C132+Sierpień!C132+Wrzesień!C132+Październik!C132+Listopad!C132+Grudzień!C132</f>
        <v>0</v>
      </c>
      <c r="D126" s="100">
        <f t="shared" si="19"/>
        <v>0</v>
      </c>
      <c r="E126" s="99">
        <f t="shared" si="20"/>
        <v>0</v>
      </c>
      <c r="F126" s="50" t="str">
        <f t="shared" ref="F126:F131" si="21">IFERROR(D126/C126,"")</f>
        <v/>
      </c>
      <c r="G126" s="55"/>
      <c r="I126" s="45" t="str">
        <f>'Wzorzec kategorii'!B88</f>
        <v>.</v>
      </c>
      <c r="J126" s="105">
        <f t="shared" ca="1" si="16"/>
        <v>0</v>
      </c>
      <c r="K126" s="91">
        <f>Styczeń!D132</f>
        <v>0</v>
      </c>
      <c r="L126" s="91">
        <f>Luty!D132</f>
        <v>0</v>
      </c>
      <c r="M126" s="91">
        <f>Marzec!D132</f>
        <v>0</v>
      </c>
      <c r="N126" s="91">
        <f>Kwiecień!D132</f>
        <v>0</v>
      </c>
      <c r="O126" s="91">
        <f>Maj!D132</f>
        <v>0</v>
      </c>
      <c r="P126" s="91">
        <f>Czerwiec!D132</f>
        <v>0</v>
      </c>
      <c r="Q126" s="91">
        <f>Lipiec!D132</f>
        <v>0</v>
      </c>
      <c r="R126" s="91">
        <f>Sierpień!D132</f>
        <v>0</v>
      </c>
      <c r="S126" s="91">
        <f>Wrzesień!D132</f>
        <v>0</v>
      </c>
      <c r="T126" s="91">
        <f>Październik!D132</f>
        <v>0</v>
      </c>
      <c r="U126" s="91">
        <f>Listopad!D132</f>
        <v>0</v>
      </c>
      <c r="V126" s="91">
        <f>Grudzień!D132</f>
        <v>0</v>
      </c>
    </row>
    <row r="127" spans="2:22" s="44" customFormat="1" ht="16" outlineLevel="1" x14ac:dyDescent="0.2">
      <c r="B127" s="58" t="str">
        <f>'Wzorzec kategorii'!B89</f>
        <v>.</v>
      </c>
      <c r="C127" s="100">
        <f>Styczeń!C133+Luty!C133+Marzec!C133+Kwiecień!C133+Maj!C133+Czerwiec!C133+Lipiec!C133+Sierpień!C133+Wrzesień!C133+Październik!C133+Listopad!C133+Grudzień!C133</f>
        <v>0</v>
      </c>
      <c r="D127" s="100">
        <f t="shared" si="19"/>
        <v>0</v>
      </c>
      <c r="E127" s="99">
        <f t="shared" si="20"/>
        <v>0</v>
      </c>
      <c r="F127" s="50" t="str">
        <f t="shared" si="21"/>
        <v/>
      </c>
      <c r="G127" s="55"/>
      <c r="I127" s="45" t="str">
        <f>'Wzorzec kategorii'!B89</f>
        <v>.</v>
      </c>
      <c r="J127" s="105">
        <f t="shared" ca="1" si="16"/>
        <v>0</v>
      </c>
      <c r="K127" s="91">
        <f>Styczeń!D133</f>
        <v>0</v>
      </c>
      <c r="L127" s="91">
        <f>Luty!D133</f>
        <v>0</v>
      </c>
      <c r="M127" s="91">
        <f>Marzec!D133</f>
        <v>0</v>
      </c>
      <c r="N127" s="91">
        <f>Kwiecień!D133</f>
        <v>0</v>
      </c>
      <c r="O127" s="91">
        <f>Maj!D133</f>
        <v>0</v>
      </c>
      <c r="P127" s="91">
        <f>Czerwiec!D133</f>
        <v>0</v>
      </c>
      <c r="Q127" s="91">
        <f>Lipiec!D133</f>
        <v>0</v>
      </c>
      <c r="R127" s="91">
        <f>Sierpień!D133</f>
        <v>0</v>
      </c>
      <c r="S127" s="91">
        <f>Wrzesień!D133</f>
        <v>0</v>
      </c>
      <c r="T127" s="91">
        <f>Październik!D133</f>
        <v>0</v>
      </c>
      <c r="U127" s="91">
        <f>Listopad!D133</f>
        <v>0</v>
      </c>
      <c r="V127" s="91">
        <f>Grudzień!D133</f>
        <v>0</v>
      </c>
    </row>
    <row r="128" spans="2:22" s="44" customFormat="1" ht="16" outlineLevel="1" x14ac:dyDescent="0.2">
      <c r="B128" s="58" t="str">
        <f>'Wzorzec kategorii'!B90</f>
        <v>.</v>
      </c>
      <c r="C128" s="100">
        <f>Styczeń!C134+Luty!C134+Marzec!C134+Kwiecień!C134+Maj!C134+Czerwiec!C134+Lipiec!C134+Sierpień!C134+Wrzesień!C134+Październik!C134+Listopad!C134+Grudzień!C134</f>
        <v>0</v>
      </c>
      <c r="D128" s="100">
        <f t="shared" si="19"/>
        <v>0</v>
      </c>
      <c r="E128" s="99">
        <f t="shared" si="20"/>
        <v>0</v>
      </c>
      <c r="F128" s="50" t="str">
        <f t="shared" si="21"/>
        <v/>
      </c>
      <c r="G128" s="55"/>
      <c r="I128" s="45" t="str">
        <f>'Wzorzec kategorii'!B90</f>
        <v>.</v>
      </c>
      <c r="J128" s="105">
        <f t="shared" ca="1" si="16"/>
        <v>0</v>
      </c>
      <c r="K128" s="91">
        <f>Styczeń!D134</f>
        <v>0</v>
      </c>
      <c r="L128" s="91">
        <f>Luty!D134</f>
        <v>0</v>
      </c>
      <c r="M128" s="91">
        <f>Marzec!D134</f>
        <v>0</v>
      </c>
      <c r="N128" s="91">
        <f>Kwiecień!D134</f>
        <v>0</v>
      </c>
      <c r="O128" s="91">
        <f>Maj!D134</f>
        <v>0</v>
      </c>
      <c r="P128" s="91">
        <f>Czerwiec!D134</f>
        <v>0</v>
      </c>
      <c r="Q128" s="91">
        <f>Lipiec!D134</f>
        <v>0</v>
      </c>
      <c r="R128" s="91">
        <f>Sierpień!D134</f>
        <v>0</v>
      </c>
      <c r="S128" s="91">
        <f>Wrzesień!D134</f>
        <v>0</v>
      </c>
      <c r="T128" s="91">
        <f>Październik!D134</f>
        <v>0</v>
      </c>
      <c r="U128" s="91">
        <f>Listopad!D134</f>
        <v>0</v>
      </c>
      <c r="V128" s="91">
        <f>Grudzień!D134</f>
        <v>0</v>
      </c>
    </row>
    <row r="129" spans="2:22" s="44" customFormat="1" ht="16" outlineLevel="1" x14ac:dyDescent="0.2">
      <c r="B129" s="58" t="str">
        <f>'Wzorzec kategorii'!B91</f>
        <v>.</v>
      </c>
      <c r="C129" s="100">
        <f>Styczeń!C135+Luty!C135+Marzec!C135+Kwiecień!C135+Maj!C135+Czerwiec!C135+Lipiec!C135+Sierpień!C135+Wrzesień!C135+Październik!C135+Listopad!C135+Grudzień!C135</f>
        <v>0</v>
      </c>
      <c r="D129" s="100">
        <f t="shared" si="19"/>
        <v>0</v>
      </c>
      <c r="E129" s="99">
        <f t="shared" si="20"/>
        <v>0</v>
      </c>
      <c r="F129" s="50" t="str">
        <f t="shared" si="21"/>
        <v/>
      </c>
      <c r="G129" s="55"/>
      <c r="I129" s="45" t="str">
        <f>'Wzorzec kategorii'!B91</f>
        <v>.</v>
      </c>
      <c r="J129" s="105">
        <f t="shared" ca="1" si="16"/>
        <v>0</v>
      </c>
      <c r="K129" s="91">
        <f>Styczeń!D135</f>
        <v>0</v>
      </c>
      <c r="L129" s="91">
        <f>Luty!D135</f>
        <v>0</v>
      </c>
      <c r="M129" s="91">
        <f>Marzec!D135</f>
        <v>0</v>
      </c>
      <c r="N129" s="91">
        <f>Kwiecień!D135</f>
        <v>0</v>
      </c>
      <c r="O129" s="91">
        <f>Maj!D135</f>
        <v>0</v>
      </c>
      <c r="P129" s="91">
        <f>Czerwiec!D135</f>
        <v>0</v>
      </c>
      <c r="Q129" s="91">
        <f>Lipiec!D135</f>
        <v>0</v>
      </c>
      <c r="R129" s="91">
        <f>Sierpień!D135</f>
        <v>0</v>
      </c>
      <c r="S129" s="91">
        <f>Wrzesień!D135</f>
        <v>0</v>
      </c>
      <c r="T129" s="91">
        <f>Październik!D135</f>
        <v>0</v>
      </c>
      <c r="U129" s="91">
        <f>Listopad!D135</f>
        <v>0</v>
      </c>
      <c r="V129" s="91">
        <f>Grudzień!D135</f>
        <v>0</v>
      </c>
    </row>
    <row r="130" spans="2:22" s="44" customFormat="1" ht="16" outlineLevel="1" x14ac:dyDescent="0.2">
      <c r="B130" s="58" t="str">
        <f>'Wzorzec kategorii'!B92</f>
        <v>.</v>
      </c>
      <c r="C130" s="100">
        <f>Styczeń!C136+Luty!C136+Marzec!C136+Kwiecień!C136+Maj!C136+Czerwiec!C136+Lipiec!C136+Sierpień!C136+Wrzesień!C136+Październik!C136+Listopad!C136+Grudzień!C136</f>
        <v>0</v>
      </c>
      <c r="D130" s="100">
        <f t="shared" si="19"/>
        <v>0</v>
      </c>
      <c r="E130" s="99">
        <f t="shared" si="20"/>
        <v>0</v>
      </c>
      <c r="F130" s="50" t="str">
        <f t="shared" si="21"/>
        <v/>
      </c>
      <c r="G130" s="55"/>
      <c r="I130" s="45" t="str">
        <f>'Wzorzec kategorii'!B92</f>
        <v>.</v>
      </c>
      <c r="J130" s="105">
        <f t="shared" ca="1" si="16"/>
        <v>0</v>
      </c>
      <c r="K130" s="91">
        <f>Styczeń!D136</f>
        <v>0</v>
      </c>
      <c r="L130" s="91">
        <f>Luty!D136</f>
        <v>0</v>
      </c>
      <c r="M130" s="91">
        <f>Marzec!D136</f>
        <v>0</v>
      </c>
      <c r="N130" s="91">
        <f>Kwiecień!D136</f>
        <v>0</v>
      </c>
      <c r="O130" s="91">
        <f>Maj!D136</f>
        <v>0</v>
      </c>
      <c r="P130" s="91">
        <f>Czerwiec!D136</f>
        <v>0</v>
      </c>
      <c r="Q130" s="91">
        <f>Lipiec!D136</f>
        <v>0</v>
      </c>
      <c r="R130" s="91">
        <f>Sierpień!D136</f>
        <v>0</v>
      </c>
      <c r="S130" s="91">
        <f>Wrzesień!D136</f>
        <v>0</v>
      </c>
      <c r="T130" s="91">
        <f>Październik!D136</f>
        <v>0</v>
      </c>
      <c r="U130" s="91">
        <f>Listopad!D136</f>
        <v>0</v>
      </c>
      <c r="V130" s="91">
        <f>Grudzień!D136</f>
        <v>0</v>
      </c>
    </row>
    <row r="131" spans="2:22" s="44" customFormat="1" ht="16" outlineLevel="1" x14ac:dyDescent="0.2">
      <c r="B131" s="58" t="str">
        <f>'Wzorzec kategorii'!B93</f>
        <v>.</v>
      </c>
      <c r="C131" s="100">
        <f>Styczeń!C137+Luty!C137+Marzec!C137+Kwiecień!C137+Maj!C137+Czerwiec!C137+Lipiec!C137+Sierpień!C137+Wrzesień!C137+Październik!C137+Listopad!C137+Grudzień!C137</f>
        <v>0</v>
      </c>
      <c r="D131" s="100">
        <f t="shared" si="19"/>
        <v>0</v>
      </c>
      <c r="E131" s="99">
        <f t="shared" si="20"/>
        <v>0</v>
      </c>
      <c r="F131" s="50" t="str">
        <f t="shared" si="21"/>
        <v/>
      </c>
      <c r="G131" s="55"/>
      <c r="I131" s="45" t="str">
        <f>'Wzorzec kategorii'!B93</f>
        <v>.</v>
      </c>
      <c r="J131" s="105">
        <f t="shared" ca="1" si="16"/>
        <v>0</v>
      </c>
      <c r="K131" s="91">
        <f>Styczeń!D137</f>
        <v>0</v>
      </c>
      <c r="L131" s="91">
        <f>Luty!D137</f>
        <v>0</v>
      </c>
      <c r="M131" s="91">
        <f>Marzec!D137</f>
        <v>0</v>
      </c>
      <c r="N131" s="91">
        <f>Kwiecień!D137</f>
        <v>0</v>
      </c>
      <c r="O131" s="91">
        <f>Maj!D137</f>
        <v>0</v>
      </c>
      <c r="P131" s="91">
        <f>Czerwiec!D137</f>
        <v>0</v>
      </c>
      <c r="Q131" s="91">
        <f>Lipiec!D137</f>
        <v>0</v>
      </c>
      <c r="R131" s="91">
        <f>Sierpień!D137</f>
        <v>0</v>
      </c>
      <c r="S131" s="91">
        <f>Wrzesień!D137</f>
        <v>0</v>
      </c>
      <c r="T131" s="91">
        <f>Październik!D137</f>
        <v>0</v>
      </c>
      <c r="U131" s="91">
        <f>Listopad!D137</f>
        <v>0</v>
      </c>
      <c r="V131" s="91">
        <f>Grudzień!D137</f>
        <v>0</v>
      </c>
    </row>
    <row r="132" spans="2:22" s="44" customFormat="1" outlineLevel="1" x14ac:dyDescent="0.2">
      <c r="B132" s="59"/>
      <c r="C132" s="91"/>
      <c r="D132" s="91"/>
      <c r="E132" s="91"/>
      <c r="I132" s="58"/>
      <c r="J132" s="52"/>
    </row>
    <row r="133" spans="2:22" s="44" customFormat="1" ht="16" x14ac:dyDescent="0.2">
      <c r="B133" s="41" t="str">
        <f>'Wzorzec kategorii'!B95</f>
        <v>Ubranie</v>
      </c>
      <c r="C133" s="96">
        <f>Styczeń!C139+Luty!C139+Marzec!C139+Kwiecień!C139+Maj!C139+Czerwiec!C139+Lipiec!C139+Sierpień!C139+Wrzesień!C139+Październik!C139+Listopad!C139+Grudzień!C139</f>
        <v>0</v>
      </c>
      <c r="D133" s="97">
        <f>(SUM(K133:V133))</f>
        <v>0</v>
      </c>
      <c r="E133" s="96">
        <f>C133-D133</f>
        <v>0</v>
      </c>
      <c r="F133" s="43" t="str">
        <f t="shared" ref="F133:F143" si="22">IFERROR(D133/C133,"")</f>
        <v/>
      </c>
      <c r="G133" s="42"/>
      <c r="I133" s="62" t="str">
        <f>'Wzorzec kategorii'!B95</f>
        <v>Ubranie</v>
      </c>
      <c r="J133" s="105">
        <f t="shared" ca="1" si="16"/>
        <v>0</v>
      </c>
      <c r="K133" s="96">
        <f>Styczeń!D139</f>
        <v>0</v>
      </c>
      <c r="L133" s="96">
        <f>Luty!D139</f>
        <v>0</v>
      </c>
      <c r="M133" s="96">
        <f>Marzec!D139</f>
        <v>0</v>
      </c>
      <c r="N133" s="96">
        <f>Kwiecień!D139</f>
        <v>0</v>
      </c>
      <c r="O133" s="96">
        <f>Maj!D139</f>
        <v>0</v>
      </c>
      <c r="P133" s="96">
        <f>Czerwiec!D139</f>
        <v>0</v>
      </c>
      <c r="Q133" s="96">
        <f>Lipiec!D139</f>
        <v>0</v>
      </c>
      <c r="R133" s="96">
        <f>Sierpień!D139</f>
        <v>0</v>
      </c>
      <c r="S133" s="96">
        <f>Wrzesień!D139</f>
        <v>0</v>
      </c>
      <c r="T133" s="96">
        <f>Październik!D139</f>
        <v>0</v>
      </c>
      <c r="U133" s="96">
        <f>Listopad!D139</f>
        <v>0</v>
      </c>
      <c r="V133" s="96">
        <f>Grudzień!D139</f>
        <v>0</v>
      </c>
    </row>
    <row r="134" spans="2:22" s="44" customFormat="1" ht="16" outlineLevel="1" x14ac:dyDescent="0.2">
      <c r="B134" s="45" t="str">
        <f>'Wzorzec kategorii'!B96</f>
        <v>Ubranie zwykłe</v>
      </c>
      <c r="C134" s="100">
        <f>Styczeń!C140+Luty!C140+Marzec!C140+Kwiecień!C140+Maj!C140+Czerwiec!C140+Lipiec!C140+Sierpień!C140+Wrzesień!C140+Październik!C140+Listopad!C140+Grudzień!C140</f>
        <v>0</v>
      </c>
      <c r="D134" s="100">
        <f t="shared" ref="D134:D143" si="23">(SUM(K134:V134))</f>
        <v>0</v>
      </c>
      <c r="E134" s="99">
        <f t="shared" ref="E134:E143" si="24">C134-D134</f>
        <v>0</v>
      </c>
      <c r="F134" s="48" t="str">
        <f t="shared" si="22"/>
        <v/>
      </c>
      <c r="G134" s="54"/>
      <c r="I134" s="45" t="str">
        <f>'Wzorzec kategorii'!B96</f>
        <v>Ubranie zwykłe</v>
      </c>
      <c r="J134" s="105">
        <f t="shared" ca="1" si="16"/>
        <v>0</v>
      </c>
      <c r="K134" s="91">
        <f>Styczeń!D140</f>
        <v>0</v>
      </c>
      <c r="L134" s="91">
        <f>Luty!D140</f>
        <v>0</v>
      </c>
      <c r="M134" s="91">
        <f>Marzec!D140</f>
        <v>0</v>
      </c>
      <c r="N134" s="91">
        <f>Kwiecień!D140</f>
        <v>0</v>
      </c>
      <c r="O134" s="91">
        <f>Maj!D140</f>
        <v>0</v>
      </c>
      <c r="P134" s="91">
        <f>Czerwiec!D140</f>
        <v>0</v>
      </c>
      <c r="Q134" s="91">
        <f>Lipiec!D140</f>
        <v>0</v>
      </c>
      <c r="R134" s="91">
        <f>Sierpień!D140</f>
        <v>0</v>
      </c>
      <c r="S134" s="91">
        <f>Wrzesień!D140</f>
        <v>0</v>
      </c>
      <c r="T134" s="91">
        <f>Październik!D140</f>
        <v>0</v>
      </c>
      <c r="U134" s="91">
        <f>Listopad!D140</f>
        <v>0</v>
      </c>
      <c r="V134" s="91">
        <f>Grudzień!D140</f>
        <v>0</v>
      </c>
    </row>
    <row r="135" spans="2:22" s="44" customFormat="1" ht="16" outlineLevel="1" x14ac:dyDescent="0.2">
      <c r="B135" s="45" t="str">
        <f>'Wzorzec kategorii'!B97</f>
        <v>Ubranie sportowe</v>
      </c>
      <c r="C135" s="100">
        <f>Styczeń!C141+Luty!C141+Marzec!C141+Kwiecień!C141+Maj!C141+Czerwiec!C141+Lipiec!C141+Sierpień!C141+Wrzesień!C141+Październik!C141+Listopad!C141+Grudzień!C141</f>
        <v>0</v>
      </c>
      <c r="D135" s="100">
        <f t="shared" si="23"/>
        <v>0</v>
      </c>
      <c r="E135" s="99">
        <f t="shared" si="24"/>
        <v>0</v>
      </c>
      <c r="F135" s="48" t="str">
        <f t="shared" si="22"/>
        <v/>
      </c>
      <c r="G135" s="54"/>
      <c r="I135" s="45" t="str">
        <f>'Wzorzec kategorii'!B97</f>
        <v>Ubranie sportowe</v>
      </c>
      <c r="J135" s="105">
        <f t="shared" ca="1" si="16"/>
        <v>0</v>
      </c>
      <c r="K135" s="91">
        <f>Styczeń!D141</f>
        <v>0</v>
      </c>
      <c r="L135" s="91">
        <f>Luty!D141</f>
        <v>0</v>
      </c>
      <c r="M135" s="91">
        <f>Marzec!D141</f>
        <v>0</v>
      </c>
      <c r="N135" s="91">
        <f>Kwiecień!D141</f>
        <v>0</v>
      </c>
      <c r="O135" s="91">
        <f>Maj!D141</f>
        <v>0</v>
      </c>
      <c r="P135" s="91">
        <f>Czerwiec!D141</f>
        <v>0</v>
      </c>
      <c r="Q135" s="91">
        <f>Lipiec!D141</f>
        <v>0</v>
      </c>
      <c r="R135" s="91">
        <f>Sierpień!D141</f>
        <v>0</v>
      </c>
      <c r="S135" s="91">
        <f>Wrzesień!D141</f>
        <v>0</v>
      </c>
      <c r="T135" s="91">
        <f>Październik!D141</f>
        <v>0</v>
      </c>
      <c r="U135" s="91">
        <f>Listopad!D141</f>
        <v>0</v>
      </c>
      <c r="V135" s="91">
        <f>Grudzień!D141</f>
        <v>0</v>
      </c>
    </row>
    <row r="136" spans="2:22" s="44" customFormat="1" ht="16" outlineLevel="1" x14ac:dyDescent="0.2">
      <c r="B136" s="45" t="str">
        <f>'Wzorzec kategorii'!B98</f>
        <v>Buty</v>
      </c>
      <c r="C136" s="100">
        <f>Styczeń!C142+Luty!C142+Marzec!C142+Kwiecień!C142+Maj!C142+Czerwiec!C142+Lipiec!C142+Sierpień!C142+Wrzesień!C142+Październik!C142+Listopad!C142+Grudzień!C142</f>
        <v>0</v>
      </c>
      <c r="D136" s="100">
        <f t="shared" si="23"/>
        <v>0</v>
      </c>
      <c r="E136" s="99">
        <f t="shared" si="24"/>
        <v>0</v>
      </c>
      <c r="F136" s="48" t="str">
        <f t="shared" si="22"/>
        <v/>
      </c>
      <c r="G136" s="54"/>
      <c r="I136" s="45" t="str">
        <f>'Wzorzec kategorii'!B98</f>
        <v>Buty</v>
      </c>
      <c r="J136" s="105">
        <f t="shared" ca="1" si="16"/>
        <v>0</v>
      </c>
      <c r="K136" s="91">
        <f>Styczeń!D142</f>
        <v>0</v>
      </c>
      <c r="L136" s="91">
        <f>Luty!D142</f>
        <v>0</v>
      </c>
      <c r="M136" s="91">
        <f>Marzec!D142</f>
        <v>0</v>
      </c>
      <c r="N136" s="91">
        <f>Kwiecień!D142</f>
        <v>0</v>
      </c>
      <c r="O136" s="91">
        <f>Maj!D142</f>
        <v>0</v>
      </c>
      <c r="P136" s="91">
        <f>Czerwiec!D142</f>
        <v>0</v>
      </c>
      <c r="Q136" s="91">
        <f>Lipiec!D142</f>
        <v>0</v>
      </c>
      <c r="R136" s="91">
        <f>Sierpień!D142</f>
        <v>0</v>
      </c>
      <c r="S136" s="91">
        <f>Wrzesień!D142</f>
        <v>0</v>
      </c>
      <c r="T136" s="91">
        <f>Październik!D142</f>
        <v>0</v>
      </c>
      <c r="U136" s="91">
        <f>Listopad!D142</f>
        <v>0</v>
      </c>
      <c r="V136" s="91">
        <f>Grudzień!D142</f>
        <v>0</v>
      </c>
    </row>
    <row r="137" spans="2:22" s="44" customFormat="1" ht="16" outlineLevel="1" x14ac:dyDescent="0.2">
      <c r="B137" s="45" t="str">
        <f>'Wzorzec kategorii'!B99</f>
        <v>Dodatki</v>
      </c>
      <c r="C137" s="100">
        <f>Styczeń!C143+Luty!C143+Marzec!C143+Kwiecień!C143+Maj!C143+Czerwiec!C143+Lipiec!C143+Sierpień!C143+Wrzesień!C143+Październik!C143+Listopad!C143+Grudzień!C143</f>
        <v>0</v>
      </c>
      <c r="D137" s="100">
        <f t="shared" si="23"/>
        <v>0</v>
      </c>
      <c r="E137" s="99">
        <f t="shared" si="24"/>
        <v>0</v>
      </c>
      <c r="F137" s="48" t="str">
        <f t="shared" si="22"/>
        <v/>
      </c>
      <c r="G137" s="54"/>
      <c r="I137" s="45" t="str">
        <f>'Wzorzec kategorii'!B99</f>
        <v>Dodatki</v>
      </c>
      <c r="J137" s="105">
        <f t="shared" ca="1" si="16"/>
        <v>0</v>
      </c>
      <c r="K137" s="91">
        <f>Styczeń!D143</f>
        <v>0</v>
      </c>
      <c r="L137" s="91">
        <f>Luty!D143</f>
        <v>0</v>
      </c>
      <c r="M137" s="91">
        <f>Marzec!D143</f>
        <v>0</v>
      </c>
      <c r="N137" s="91">
        <f>Kwiecień!D143</f>
        <v>0</v>
      </c>
      <c r="O137" s="91">
        <f>Maj!D143</f>
        <v>0</v>
      </c>
      <c r="P137" s="91">
        <f>Czerwiec!D143</f>
        <v>0</v>
      </c>
      <c r="Q137" s="91">
        <f>Lipiec!D143</f>
        <v>0</v>
      </c>
      <c r="R137" s="91">
        <f>Sierpień!D143</f>
        <v>0</v>
      </c>
      <c r="S137" s="91">
        <f>Wrzesień!D143</f>
        <v>0</v>
      </c>
      <c r="T137" s="91">
        <f>Październik!D143</f>
        <v>0</v>
      </c>
      <c r="U137" s="91">
        <f>Listopad!D143</f>
        <v>0</v>
      </c>
      <c r="V137" s="91">
        <f>Grudzień!D143</f>
        <v>0</v>
      </c>
    </row>
    <row r="138" spans="2:22" s="44" customFormat="1" ht="16" outlineLevel="1" x14ac:dyDescent="0.2">
      <c r="B138" s="45" t="str">
        <f>'Wzorzec kategorii'!B100</f>
        <v>Inne</v>
      </c>
      <c r="C138" s="100">
        <f>Styczeń!C144+Luty!C144+Marzec!C144+Kwiecień!C144+Maj!C144+Czerwiec!C144+Lipiec!C144+Sierpień!C144+Wrzesień!C144+Październik!C144+Listopad!C144+Grudzień!C144</f>
        <v>0</v>
      </c>
      <c r="D138" s="100">
        <f t="shared" si="23"/>
        <v>0</v>
      </c>
      <c r="E138" s="99">
        <f t="shared" si="24"/>
        <v>0</v>
      </c>
      <c r="F138" s="48" t="str">
        <f t="shared" si="22"/>
        <v/>
      </c>
      <c r="G138" s="54"/>
      <c r="I138" s="45" t="str">
        <f>'Wzorzec kategorii'!B100</f>
        <v>Inne</v>
      </c>
      <c r="J138" s="105">
        <f t="shared" ca="1" si="16"/>
        <v>0</v>
      </c>
      <c r="K138" s="91">
        <f>Styczeń!D144</f>
        <v>0</v>
      </c>
      <c r="L138" s="91">
        <f>Luty!D144</f>
        <v>0</v>
      </c>
      <c r="M138" s="91">
        <f>Marzec!D144</f>
        <v>0</v>
      </c>
      <c r="N138" s="91">
        <f>Kwiecień!D144</f>
        <v>0</v>
      </c>
      <c r="O138" s="91">
        <f>Maj!D144</f>
        <v>0</v>
      </c>
      <c r="P138" s="91">
        <f>Czerwiec!D144</f>
        <v>0</v>
      </c>
      <c r="Q138" s="91">
        <f>Lipiec!D144</f>
        <v>0</v>
      </c>
      <c r="R138" s="91">
        <f>Sierpień!D144</f>
        <v>0</v>
      </c>
      <c r="S138" s="91">
        <f>Wrzesień!D144</f>
        <v>0</v>
      </c>
      <c r="T138" s="91">
        <f>Październik!D144</f>
        <v>0</v>
      </c>
      <c r="U138" s="91">
        <f>Listopad!D144</f>
        <v>0</v>
      </c>
      <c r="V138" s="91">
        <f>Grudzień!D144</f>
        <v>0</v>
      </c>
    </row>
    <row r="139" spans="2:22" s="44" customFormat="1" ht="16" outlineLevel="1" x14ac:dyDescent="0.2">
      <c r="B139" s="58" t="str">
        <f>'Wzorzec kategorii'!B101</f>
        <v>.</v>
      </c>
      <c r="C139" s="100">
        <f>Styczeń!C145+Luty!C145+Marzec!C145+Kwiecień!C145+Maj!C145+Czerwiec!C145+Lipiec!C145+Sierpień!C145+Wrzesień!C145+Październik!C145+Listopad!C145+Grudzień!C145</f>
        <v>0</v>
      </c>
      <c r="D139" s="100">
        <f t="shared" si="23"/>
        <v>0</v>
      </c>
      <c r="E139" s="99">
        <f t="shared" si="24"/>
        <v>0</v>
      </c>
      <c r="F139" s="50" t="str">
        <f t="shared" si="22"/>
        <v/>
      </c>
      <c r="G139" s="55"/>
      <c r="I139" s="45" t="str">
        <f>'Wzorzec kategorii'!B101</f>
        <v>.</v>
      </c>
      <c r="J139" s="105">
        <f t="shared" ca="1" si="16"/>
        <v>0</v>
      </c>
      <c r="K139" s="91">
        <f>Styczeń!D145</f>
        <v>0</v>
      </c>
      <c r="L139" s="91">
        <f>Luty!D145</f>
        <v>0</v>
      </c>
      <c r="M139" s="91">
        <f>Marzec!D145</f>
        <v>0</v>
      </c>
      <c r="N139" s="91">
        <f>Kwiecień!D145</f>
        <v>0</v>
      </c>
      <c r="O139" s="91">
        <f>Maj!D145</f>
        <v>0</v>
      </c>
      <c r="P139" s="91">
        <f>Czerwiec!D145</f>
        <v>0</v>
      </c>
      <c r="Q139" s="91">
        <f>Lipiec!D145</f>
        <v>0</v>
      </c>
      <c r="R139" s="91">
        <f>Sierpień!D145</f>
        <v>0</v>
      </c>
      <c r="S139" s="91">
        <f>Wrzesień!D145</f>
        <v>0</v>
      </c>
      <c r="T139" s="91">
        <f>Październik!D145</f>
        <v>0</v>
      </c>
      <c r="U139" s="91">
        <f>Listopad!D145</f>
        <v>0</v>
      </c>
      <c r="V139" s="91">
        <f>Grudzień!D145</f>
        <v>0</v>
      </c>
    </row>
    <row r="140" spans="2:22" s="44" customFormat="1" ht="16" outlineLevel="1" x14ac:dyDescent="0.2">
      <c r="B140" s="58" t="str">
        <f>'Wzorzec kategorii'!B102</f>
        <v>.</v>
      </c>
      <c r="C140" s="100">
        <f>Styczeń!C146+Luty!C146+Marzec!C146+Kwiecień!C146+Maj!C146+Czerwiec!C146+Lipiec!C146+Sierpień!C146+Wrzesień!C146+Październik!C146+Listopad!C146+Grudzień!C146</f>
        <v>0</v>
      </c>
      <c r="D140" s="100">
        <f t="shared" si="23"/>
        <v>0</v>
      </c>
      <c r="E140" s="99">
        <f t="shared" si="24"/>
        <v>0</v>
      </c>
      <c r="F140" s="50" t="str">
        <f t="shared" si="22"/>
        <v/>
      </c>
      <c r="G140" s="55"/>
      <c r="I140" s="45" t="str">
        <f>'Wzorzec kategorii'!B102</f>
        <v>.</v>
      </c>
      <c r="J140" s="105">
        <f t="shared" ca="1" si="16"/>
        <v>0</v>
      </c>
      <c r="K140" s="91">
        <f>Styczeń!D146</f>
        <v>0</v>
      </c>
      <c r="L140" s="91">
        <f>Luty!D146</f>
        <v>0</v>
      </c>
      <c r="M140" s="91">
        <f>Marzec!D146</f>
        <v>0</v>
      </c>
      <c r="N140" s="91">
        <f>Kwiecień!D146</f>
        <v>0</v>
      </c>
      <c r="O140" s="91">
        <f>Maj!D146</f>
        <v>0</v>
      </c>
      <c r="P140" s="91">
        <f>Czerwiec!D146</f>
        <v>0</v>
      </c>
      <c r="Q140" s="91">
        <f>Lipiec!D146</f>
        <v>0</v>
      </c>
      <c r="R140" s="91">
        <f>Sierpień!D146</f>
        <v>0</v>
      </c>
      <c r="S140" s="91">
        <f>Wrzesień!D146</f>
        <v>0</v>
      </c>
      <c r="T140" s="91">
        <f>Październik!D146</f>
        <v>0</v>
      </c>
      <c r="U140" s="91">
        <f>Listopad!D146</f>
        <v>0</v>
      </c>
      <c r="V140" s="91">
        <f>Grudzień!D146</f>
        <v>0</v>
      </c>
    </row>
    <row r="141" spans="2:22" s="44" customFormat="1" ht="16" outlineLevel="1" x14ac:dyDescent="0.2">
      <c r="B141" s="58" t="str">
        <f>'Wzorzec kategorii'!B103</f>
        <v>.</v>
      </c>
      <c r="C141" s="100">
        <f>Styczeń!C147+Luty!C147+Marzec!C147+Kwiecień!C147+Maj!C147+Czerwiec!C147+Lipiec!C147+Sierpień!C147+Wrzesień!C147+Październik!C147+Listopad!C147+Grudzień!C147</f>
        <v>0</v>
      </c>
      <c r="D141" s="100">
        <f t="shared" si="23"/>
        <v>0</v>
      </c>
      <c r="E141" s="99">
        <f t="shared" si="24"/>
        <v>0</v>
      </c>
      <c r="F141" s="50" t="str">
        <f t="shared" si="22"/>
        <v/>
      </c>
      <c r="G141" s="55"/>
      <c r="I141" s="45" t="str">
        <f>'Wzorzec kategorii'!B103</f>
        <v>.</v>
      </c>
      <c r="J141" s="105">
        <f t="shared" ca="1" si="16"/>
        <v>0</v>
      </c>
      <c r="K141" s="91">
        <f>Styczeń!D147</f>
        <v>0</v>
      </c>
      <c r="L141" s="91">
        <f>Luty!D147</f>
        <v>0</v>
      </c>
      <c r="M141" s="91">
        <f>Marzec!D147</f>
        <v>0</v>
      </c>
      <c r="N141" s="91">
        <f>Kwiecień!D147</f>
        <v>0</v>
      </c>
      <c r="O141" s="91">
        <f>Maj!D147</f>
        <v>0</v>
      </c>
      <c r="P141" s="91">
        <f>Czerwiec!D147</f>
        <v>0</v>
      </c>
      <c r="Q141" s="91">
        <f>Lipiec!D147</f>
        <v>0</v>
      </c>
      <c r="R141" s="91">
        <f>Sierpień!D147</f>
        <v>0</v>
      </c>
      <c r="S141" s="91">
        <f>Wrzesień!D147</f>
        <v>0</v>
      </c>
      <c r="T141" s="91">
        <f>Październik!D147</f>
        <v>0</v>
      </c>
      <c r="U141" s="91">
        <f>Listopad!D147</f>
        <v>0</v>
      </c>
      <c r="V141" s="91">
        <f>Grudzień!D147</f>
        <v>0</v>
      </c>
    </row>
    <row r="142" spans="2:22" s="44" customFormat="1" ht="16" outlineLevel="1" x14ac:dyDescent="0.2">
      <c r="B142" s="58" t="str">
        <f>'Wzorzec kategorii'!B104</f>
        <v>.</v>
      </c>
      <c r="C142" s="100">
        <f>Styczeń!C148+Luty!C148+Marzec!C148+Kwiecień!C148+Maj!C148+Czerwiec!C148+Lipiec!C148+Sierpień!C148+Wrzesień!C148+Październik!C148+Listopad!C148+Grudzień!C148</f>
        <v>0</v>
      </c>
      <c r="D142" s="100">
        <f t="shared" si="23"/>
        <v>0</v>
      </c>
      <c r="E142" s="99">
        <f t="shared" si="24"/>
        <v>0</v>
      </c>
      <c r="F142" s="50" t="str">
        <f t="shared" si="22"/>
        <v/>
      </c>
      <c r="G142" s="55"/>
      <c r="I142" s="45" t="str">
        <f>'Wzorzec kategorii'!B104</f>
        <v>.</v>
      </c>
      <c r="J142" s="105">
        <f t="shared" ca="1" si="16"/>
        <v>0</v>
      </c>
      <c r="K142" s="91">
        <f>Styczeń!D148</f>
        <v>0</v>
      </c>
      <c r="L142" s="91">
        <f>Luty!D148</f>
        <v>0</v>
      </c>
      <c r="M142" s="91">
        <f>Marzec!D148</f>
        <v>0</v>
      </c>
      <c r="N142" s="91">
        <f>Kwiecień!D148</f>
        <v>0</v>
      </c>
      <c r="O142" s="91">
        <f>Maj!D148</f>
        <v>0</v>
      </c>
      <c r="P142" s="91">
        <f>Czerwiec!D148</f>
        <v>0</v>
      </c>
      <c r="Q142" s="91">
        <f>Lipiec!D148</f>
        <v>0</v>
      </c>
      <c r="R142" s="91">
        <f>Sierpień!D148</f>
        <v>0</v>
      </c>
      <c r="S142" s="91">
        <f>Wrzesień!D148</f>
        <v>0</v>
      </c>
      <c r="T142" s="91">
        <f>Październik!D148</f>
        <v>0</v>
      </c>
      <c r="U142" s="91">
        <f>Listopad!D148</f>
        <v>0</v>
      </c>
      <c r="V142" s="91">
        <f>Grudzień!D148</f>
        <v>0</v>
      </c>
    </row>
    <row r="143" spans="2:22" s="44" customFormat="1" ht="16" outlineLevel="1" x14ac:dyDescent="0.2">
      <c r="B143" s="58" t="str">
        <f>'Wzorzec kategorii'!B105</f>
        <v>.</v>
      </c>
      <c r="C143" s="100">
        <f>Styczeń!C149+Luty!C149+Marzec!C149+Kwiecień!C149+Maj!C149+Czerwiec!C149+Lipiec!C149+Sierpień!C149+Wrzesień!C149+Październik!C149+Listopad!C149+Grudzień!C149</f>
        <v>0</v>
      </c>
      <c r="D143" s="100">
        <f t="shared" si="23"/>
        <v>0</v>
      </c>
      <c r="E143" s="99">
        <f t="shared" si="24"/>
        <v>0</v>
      </c>
      <c r="F143" s="50" t="str">
        <f t="shared" si="22"/>
        <v/>
      </c>
      <c r="G143" s="55"/>
      <c r="I143" s="45" t="str">
        <f>'Wzorzec kategorii'!B105</f>
        <v>.</v>
      </c>
      <c r="J143" s="105">
        <f t="shared" ca="1" si="16"/>
        <v>0</v>
      </c>
      <c r="K143" s="91">
        <f>Styczeń!D149</f>
        <v>0</v>
      </c>
      <c r="L143" s="91">
        <f>Luty!D149</f>
        <v>0</v>
      </c>
      <c r="M143" s="91">
        <f>Marzec!D149</f>
        <v>0</v>
      </c>
      <c r="N143" s="91">
        <f>Kwiecień!D149</f>
        <v>0</v>
      </c>
      <c r="O143" s="91">
        <f>Maj!D149</f>
        <v>0</v>
      </c>
      <c r="P143" s="91">
        <f>Czerwiec!D149</f>
        <v>0</v>
      </c>
      <c r="Q143" s="91">
        <f>Lipiec!D149</f>
        <v>0</v>
      </c>
      <c r="R143" s="91">
        <f>Sierpień!D149</f>
        <v>0</v>
      </c>
      <c r="S143" s="91">
        <f>Wrzesień!D149</f>
        <v>0</v>
      </c>
      <c r="T143" s="91">
        <f>Październik!D149</f>
        <v>0</v>
      </c>
      <c r="U143" s="91">
        <f>Listopad!D149</f>
        <v>0</v>
      </c>
      <c r="V143" s="91">
        <f>Grudzień!D149</f>
        <v>0</v>
      </c>
    </row>
    <row r="144" spans="2:22" s="44" customFormat="1" ht="16" outlineLevel="1" x14ac:dyDescent="0.2">
      <c r="B144" s="56" t="s">
        <v>30</v>
      </c>
      <c r="C144" s="91"/>
      <c r="D144" s="91"/>
      <c r="E144" s="91"/>
      <c r="I144" s="63" t="s">
        <v>30</v>
      </c>
      <c r="J144" s="52"/>
    </row>
    <row r="145" spans="2:22" s="44" customFormat="1" ht="16" x14ac:dyDescent="0.2">
      <c r="B145" s="41" t="str">
        <f>'Wzorzec kategorii'!B107</f>
        <v>Higiena</v>
      </c>
      <c r="C145" s="96">
        <f>Styczeń!C151+Luty!C151+Marzec!C151+Kwiecień!C151+Maj!C151+Czerwiec!C151+Lipiec!C151+Sierpień!C151+Wrzesień!C151+Październik!C151+Listopad!C151+Grudzień!C151</f>
        <v>0</v>
      </c>
      <c r="D145" s="97">
        <f>(SUM(K145:V145))</f>
        <v>0</v>
      </c>
      <c r="E145" s="96">
        <f>C145-D145</f>
        <v>0</v>
      </c>
      <c r="F145" s="43" t="str">
        <f t="shared" ref="F145:F155" si="25">IFERROR(D145/C145,"")</f>
        <v/>
      </c>
      <c r="G145" s="42"/>
      <c r="I145" s="62" t="str">
        <f>'Wzorzec kategorii'!B107</f>
        <v>Higiena</v>
      </c>
      <c r="J145" s="105">
        <f t="shared" ca="1" si="16"/>
        <v>0</v>
      </c>
      <c r="K145" s="96">
        <f>Styczeń!D151</f>
        <v>0</v>
      </c>
      <c r="L145" s="96">
        <f>Luty!D151</f>
        <v>0</v>
      </c>
      <c r="M145" s="96">
        <f>Marzec!D151</f>
        <v>0</v>
      </c>
      <c r="N145" s="96">
        <f>Kwiecień!D151</f>
        <v>0</v>
      </c>
      <c r="O145" s="96">
        <f>Maj!D151</f>
        <v>0</v>
      </c>
      <c r="P145" s="96">
        <f>Czerwiec!D151</f>
        <v>0</v>
      </c>
      <c r="Q145" s="96">
        <f>Lipiec!D151</f>
        <v>0</v>
      </c>
      <c r="R145" s="96">
        <f>Sierpień!D151</f>
        <v>0</v>
      </c>
      <c r="S145" s="96">
        <f>Wrzesień!D151</f>
        <v>0</v>
      </c>
      <c r="T145" s="96">
        <f>Październik!D151</f>
        <v>0</v>
      </c>
      <c r="U145" s="96">
        <f>Listopad!D151</f>
        <v>0</v>
      </c>
      <c r="V145" s="96">
        <f>Grudzień!D151</f>
        <v>0</v>
      </c>
    </row>
    <row r="146" spans="2:22" s="44" customFormat="1" ht="16" outlineLevel="1" x14ac:dyDescent="0.2">
      <c r="B146" s="45" t="str">
        <f>'Wzorzec kategorii'!B108</f>
        <v>Kosmetyki</v>
      </c>
      <c r="C146" s="100">
        <f>Styczeń!C152+Luty!C152+Marzec!C152+Kwiecień!C152+Maj!C152+Czerwiec!C152+Lipiec!C152+Sierpień!C152+Wrzesień!C152+Październik!C152+Listopad!C152+Grudzień!C152</f>
        <v>0</v>
      </c>
      <c r="D146" s="100">
        <f t="shared" ref="D146:D155" si="26">(SUM(K146:V146))</f>
        <v>0</v>
      </c>
      <c r="E146" s="99">
        <f t="shared" ref="E146:E155" si="27">C146-D146</f>
        <v>0</v>
      </c>
      <c r="F146" s="48" t="str">
        <f t="shared" si="25"/>
        <v/>
      </c>
      <c r="G146" s="54"/>
      <c r="I146" s="45" t="str">
        <f>'Wzorzec kategorii'!B108</f>
        <v>Kosmetyki</v>
      </c>
      <c r="J146" s="105">
        <f t="shared" ca="1" si="16"/>
        <v>0</v>
      </c>
      <c r="K146" s="91">
        <f>Styczeń!D152</f>
        <v>0</v>
      </c>
      <c r="L146" s="91">
        <f>Luty!D152</f>
        <v>0</v>
      </c>
      <c r="M146" s="91">
        <f>Marzec!D152</f>
        <v>0</v>
      </c>
      <c r="N146" s="91">
        <f>Kwiecień!D152</f>
        <v>0</v>
      </c>
      <c r="O146" s="91">
        <f>Maj!D152</f>
        <v>0</v>
      </c>
      <c r="P146" s="91">
        <f>Czerwiec!D152</f>
        <v>0</v>
      </c>
      <c r="Q146" s="91">
        <f>Lipiec!D152</f>
        <v>0</v>
      </c>
      <c r="R146" s="91">
        <f>Sierpień!D152</f>
        <v>0</v>
      </c>
      <c r="S146" s="91">
        <f>Wrzesień!D152</f>
        <v>0</v>
      </c>
      <c r="T146" s="91">
        <f>Październik!D152</f>
        <v>0</v>
      </c>
      <c r="U146" s="91">
        <f>Listopad!D152</f>
        <v>0</v>
      </c>
      <c r="V146" s="91">
        <f>Grudzień!D152</f>
        <v>0</v>
      </c>
    </row>
    <row r="147" spans="2:22" s="44" customFormat="1" ht="16" outlineLevel="1" x14ac:dyDescent="0.2">
      <c r="B147" s="45" t="str">
        <f>'Wzorzec kategorii'!B109</f>
        <v>Środki czystości (chemia)</v>
      </c>
      <c r="C147" s="100">
        <f>Styczeń!C153+Luty!C153+Marzec!C153+Kwiecień!C153+Maj!C153+Czerwiec!C153+Lipiec!C153+Sierpień!C153+Wrzesień!C153+Październik!C153+Listopad!C153+Grudzień!C153</f>
        <v>0</v>
      </c>
      <c r="D147" s="100">
        <f t="shared" si="26"/>
        <v>0</v>
      </c>
      <c r="E147" s="99">
        <f t="shared" si="27"/>
        <v>0</v>
      </c>
      <c r="F147" s="48" t="str">
        <f t="shared" si="25"/>
        <v/>
      </c>
      <c r="G147" s="54"/>
      <c r="I147" s="45" t="str">
        <f>'Wzorzec kategorii'!B109</f>
        <v>Środki czystości (chemia)</v>
      </c>
      <c r="J147" s="105">
        <f t="shared" ca="1" si="16"/>
        <v>0</v>
      </c>
      <c r="K147" s="91">
        <f>Styczeń!D153</f>
        <v>0</v>
      </c>
      <c r="L147" s="91">
        <f>Luty!D153</f>
        <v>0</v>
      </c>
      <c r="M147" s="91">
        <f>Marzec!D153</f>
        <v>0</v>
      </c>
      <c r="N147" s="91">
        <f>Kwiecień!D153</f>
        <v>0</v>
      </c>
      <c r="O147" s="91">
        <f>Maj!D153</f>
        <v>0</v>
      </c>
      <c r="P147" s="91">
        <f>Czerwiec!D153</f>
        <v>0</v>
      </c>
      <c r="Q147" s="91">
        <f>Lipiec!D153</f>
        <v>0</v>
      </c>
      <c r="R147" s="91">
        <f>Sierpień!D153</f>
        <v>0</v>
      </c>
      <c r="S147" s="91">
        <f>Wrzesień!D153</f>
        <v>0</v>
      </c>
      <c r="T147" s="91">
        <f>Październik!D153</f>
        <v>0</v>
      </c>
      <c r="U147" s="91">
        <f>Listopad!D153</f>
        <v>0</v>
      </c>
      <c r="V147" s="91">
        <f>Grudzień!D153</f>
        <v>0</v>
      </c>
    </row>
    <row r="148" spans="2:22" s="44" customFormat="1" ht="16" outlineLevel="1" x14ac:dyDescent="0.2">
      <c r="B148" s="45" t="str">
        <f>'Wzorzec kategorii'!B110</f>
        <v>Fryzjer</v>
      </c>
      <c r="C148" s="100">
        <f>Styczeń!C154+Luty!C154+Marzec!C154+Kwiecień!C154+Maj!C154+Czerwiec!C154+Lipiec!C154+Sierpień!C154+Wrzesień!C154+Październik!C154+Listopad!C154+Grudzień!C154</f>
        <v>0</v>
      </c>
      <c r="D148" s="100">
        <f t="shared" si="26"/>
        <v>0</v>
      </c>
      <c r="E148" s="99">
        <f t="shared" si="27"/>
        <v>0</v>
      </c>
      <c r="F148" s="48" t="str">
        <f t="shared" si="25"/>
        <v/>
      </c>
      <c r="G148" s="54"/>
      <c r="I148" s="45" t="str">
        <f>'Wzorzec kategorii'!B110</f>
        <v>Fryzjer</v>
      </c>
      <c r="J148" s="105">
        <f t="shared" ca="1" si="16"/>
        <v>0</v>
      </c>
      <c r="K148" s="91">
        <f>Styczeń!D154</f>
        <v>0</v>
      </c>
      <c r="L148" s="91">
        <f>Luty!D154</f>
        <v>0</v>
      </c>
      <c r="M148" s="91">
        <f>Marzec!D154</f>
        <v>0</v>
      </c>
      <c r="N148" s="91">
        <f>Kwiecień!D154</f>
        <v>0</v>
      </c>
      <c r="O148" s="91">
        <f>Maj!D154</f>
        <v>0</v>
      </c>
      <c r="P148" s="91">
        <f>Czerwiec!D154</f>
        <v>0</v>
      </c>
      <c r="Q148" s="91">
        <f>Lipiec!D154</f>
        <v>0</v>
      </c>
      <c r="R148" s="91">
        <f>Sierpień!D154</f>
        <v>0</v>
      </c>
      <c r="S148" s="91">
        <f>Wrzesień!D154</f>
        <v>0</v>
      </c>
      <c r="T148" s="91">
        <f>Październik!D154</f>
        <v>0</v>
      </c>
      <c r="U148" s="91">
        <f>Listopad!D154</f>
        <v>0</v>
      </c>
      <c r="V148" s="91">
        <f>Grudzień!D154</f>
        <v>0</v>
      </c>
    </row>
    <row r="149" spans="2:22" s="44" customFormat="1" ht="16" outlineLevel="1" x14ac:dyDescent="0.2">
      <c r="B149" s="45" t="str">
        <f>'Wzorzec kategorii'!B111</f>
        <v>Kosmetyczka</v>
      </c>
      <c r="C149" s="100">
        <f>Styczeń!C155+Luty!C155+Marzec!C155+Kwiecień!C155+Maj!C155+Czerwiec!C155+Lipiec!C155+Sierpień!C155+Wrzesień!C155+Październik!C155+Listopad!C155+Grudzień!C155</f>
        <v>0</v>
      </c>
      <c r="D149" s="100">
        <f t="shared" si="26"/>
        <v>0</v>
      </c>
      <c r="E149" s="99">
        <f t="shared" si="27"/>
        <v>0</v>
      </c>
      <c r="F149" s="48" t="str">
        <f t="shared" si="25"/>
        <v/>
      </c>
      <c r="G149" s="54"/>
      <c r="I149" s="45" t="str">
        <f>'Wzorzec kategorii'!B111</f>
        <v>Kosmetyczka</v>
      </c>
      <c r="J149" s="105">
        <f t="shared" ca="1" si="16"/>
        <v>0</v>
      </c>
      <c r="K149" s="91">
        <f>Styczeń!D155</f>
        <v>0</v>
      </c>
      <c r="L149" s="91">
        <f>Luty!D155</f>
        <v>0</v>
      </c>
      <c r="M149" s="91">
        <f>Marzec!D155</f>
        <v>0</v>
      </c>
      <c r="N149" s="91">
        <f>Kwiecień!D155</f>
        <v>0</v>
      </c>
      <c r="O149" s="91">
        <f>Maj!D155</f>
        <v>0</v>
      </c>
      <c r="P149" s="91">
        <f>Czerwiec!D155</f>
        <v>0</v>
      </c>
      <c r="Q149" s="91">
        <f>Lipiec!D155</f>
        <v>0</v>
      </c>
      <c r="R149" s="91">
        <f>Sierpień!D155</f>
        <v>0</v>
      </c>
      <c r="S149" s="91">
        <f>Wrzesień!D155</f>
        <v>0</v>
      </c>
      <c r="T149" s="91">
        <f>Październik!D155</f>
        <v>0</v>
      </c>
      <c r="U149" s="91">
        <f>Listopad!D155</f>
        <v>0</v>
      </c>
      <c r="V149" s="91">
        <f>Grudzień!D155</f>
        <v>0</v>
      </c>
    </row>
    <row r="150" spans="2:22" s="44" customFormat="1" ht="16" outlineLevel="1" x14ac:dyDescent="0.2">
      <c r="B150" s="45" t="str">
        <f>'Wzorzec kategorii'!B112</f>
        <v>Inne</v>
      </c>
      <c r="C150" s="100">
        <f>Styczeń!C156+Luty!C156+Marzec!C156+Kwiecień!C156+Maj!C156+Czerwiec!C156+Lipiec!C156+Sierpień!C156+Wrzesień!C156+Październik!C156+Listopad!C156+Grudzień!C156</f>
        <v>0</v>
      </c>
      <c r="D150" s="100">
        <f t="shared" si="26"/>
        <v>0</v>
      </c>
      <c r="E150" s="99">
        <f t="shared" si="27"/>
        <v>0</v>
      </c>
      <c r="F150" s="48" t="str">
        <f t="shared" si="25"/>
        <v/>
      </c>
      <c r="G150" s="54"/>
      <c r="I150" s="45" t="str">
        <f>'Wzorzec kategorii'!B112</f>
        <v>Inne</v>
      </c>
      <c r="J150" s="105">
        <f t="shared" ca="1" si="16"/>
        <v>0</v>
      </c>
      <c r="K150" s="91">
        <f>Styczeń!D156</f>
        <v>0</v>
      </c>
      <c r="L150" s="91">
        <f>Luty!D156</f>
        <v>0</v>
      </c>
      <c r="M150" s="91">
        <f>Marzec!D156</f>
        <v>0</v>
      </c>
      <c r="N150" s="91">
        <f>Kwiecień!D156</f>
        <v>0</v>
      </c>
      <c r="O150" s="91">
        <f>Maj!D156</f>
        <v>0</v>
      </c>
      <c r="P150" s="91">
        <f>Czerwiec!D156</f>
        <v>0</v>
      </c>
      <c r="Q150" s="91">
        <f>Lipiec!D156</f>
        <v>0</v>
      </c>
      <c r="R150" s="91">
        <f>Sierpień!D156</f>
        <v>0</v>
      </c>
      <c r="S150" s="91">
        <f>Wrzesień!D156</f>
        <v>0</v>
      </c>
      <c r="T150" s="91">
        <f>Październik!D156</f>
        <v>0</v>
      </c>
      <c r="U150" s="91">
        <f>Listopad!D156</f>
        <v>0</v>
      </c>
      <c r="V150" s="91">
        <f>Grudzień!D156</f>
        <v>0</v>
      </c>
    </row>
    <row r="151" spans="2:22" s="44" customFormat="1" ht="16" outlineLevel="1" x14ac:dyDescent="0.2">
      <c r="B151" s="45" t="str">
        <f>'Wzorzec kategorii'!B113</f>
        <v>.</v>
      </c>
      <c r="C151" s="100">
        <f>Styczeń!C157+Luty!C157+Marzec!C157+Kwiecień!C157+Maj!C157+Czerwiec!C157+Lipiec!C157+Sierpień!C157+Wrzesień!C157+Październik!C157+Listopad!C157+Grudzień!C157</f>
        <v>0</v>
      </c>
      <c r="D151" s="100">
        <f t="shared" si="26"/>
        <v>0</v>
      </c>
      <c r="E151" s="99">
        <f t="shared" si="27"/>
        <v>0</v>
      </c>
      <c r="F151" s="50" t="str">
        <f t="shared" si="25"/>
        <v/>
      </c>
      <c r="G151" s="55"/>
      <c r="I151" s="45" t="str">
        <f>'Wzorzec kategorii'!B113</f>
        <v>.</v>
      </c>
      <c r="J151" s="105">
        <f t="shared" ca="1" si="16"/>
        <v>0</v>
      </c>
      <c r="K151" s="91">
        <f>Styczeń!D157</f>
        <v>0</v>
      </c>
      <c r="L151" s="91">
        <f>Luty!D157</f>
        <v>0</v>
      </c>
      <c r="M151" s="91">
        <f>Marzec!D157</f>
        <v>0</v>
      </c>
      <c r="N151" s="91">
        <f>Kwiecień!D157</f>
        <v>0</v>
      </c>
      <c r="O151" s="91">
        <f>Maj!D157</f>
        <v>0</v>
      </c>
      <c r="P151" s="91">
        <f>Czerwiec!D157</f>
        <v>0</v>
      </c>
      <c r="Q151" s="91">
        <f>Lipiec!D157</f>
        <v>0</v>
      </c>
      <c r="R151" s="91">
        <f>Sierpień!D157</f>
        <v>0</v>
      </c>
      <c r="S151" s="91">
        <f>Wrzesień!D157</f>
        <v>0</v>
      </c>
      <c r="T151" s="91">
        <f>Październik!D157</f>
        <v>0</v>
      </c>
      <c r="U151" s="91">
        <f>Listopad!D157</f>
        <v>0</v>
      </c>
      <c r="V151" s="91">
        <f>Grudzień!D157</f>
        <v>0</v>
      </c>
    </row>
    <row r="152" spans="2:22" s="44" customFormat="1" ht="16" outlineLevel="1" x14ac:dyDescent="0.2">
      <c r="B152" s="45" t="str">
        <f>'Wzorzec kategorii'!B114</f>
        <v>.</v>
      </c>
      <c r="C152" s="100">
        <f>Styczeń!C158+Luty!C158+Marzec!C158+Kwiecień!C158+Maj!C158+Czerwiec!C158+Lipiec!C158+Sierpień!C158+Wrzesień!C158+Październik!C158+Listopad!C158+Grudzień!C158</f>
        <v>0</v>
      </c>
      <c r="D152" s="100">
        <f t="shared" si="26"/>
        <v>0</v>
      </c>
      <c r="E152" s="99">
        <f t="shared" si="27"/>
        <v>0</v>
      </c>
      <c r="F152" s="50" t="str">
        <f t="shared" si="25"/>
        <v/>
      </c>
      <c r="G152" s="55"/>
      <c r="I152" s="45" t="str">
        <f>'Wzorzec kategorii'!B114</f>
        <v>.</v>
      </c>
      <c r="J152" s="105">
        <f t="shared" ca="1" si="16"/>
        <v>0</v>
      </c>
      <c r="K152" s="91">
        <f>Styczeń!D158</f>
        <v>0</v>
      </c>
      <c r="L152" s="91">
        <f>Luty!D158</f>
        <v>0</v>
      </c>
      <c r="M152" s="91">
        <f>Marzec!D158</f>
        <v>0</v>
      </c>
      <c r="N152" s="91">
        <f>Kwiecień!D158</f>
        <v>0</v>
      </c>
      <c r="O152" s="91">
        <f>Maj!D158</f>
        <v>0</v>
      </c>
      <c r="P152" s="91">
        <f>Czerwiec!D158</f>
        <v>0</v>
      </c>
      <c r="Q152" s="91">
        <f>Lipiec!D158</f>
        <v>0</v>
      </c>
      <c r="R152" s="91">
        <f>Sierpień!D158</f>
        <v>0</v>
      </c>
      <c r="S152" s="91">
        <f>Wrzesień!D158</f>
        <v>0</v>
      </c>
      <c r="T152" s="91">
        <f>Październik!D158</f>
        <v>0</v>
      </c>
      <c r="U152" s="91">
        <f>Listopad!D158</f>
        <v>0</v>
      </c>
      <c r="V152" s="91">
        <f>Grudzień!D158</f>
        <v>0</v>
      </c>
    </row>
    <row r="153" spans="2:22" s="44" customFormat="1" ht="16" outlineLevel="1" x14ac:dyDescent="0.2">
      <c r="B153" s="45" t="str">
        <f>'Wzorzec kategorii'!B115</f>
        <v>.</v>
      </c>
      <c r="C153" s="100">
        <f>Styczeń!C159+Luty!C159+Marzec!C159+Kwiecień!C159+Maj!C159+Czerwiec!C159+Lipiec!C159+Sierpień!C159+Wrzesień!C159+Październik!C159+Listopad!C159+Grudzień!C159</f>
        <v>0</v>
      </c>
      <c r="D153" s="100">
        <f t="shared" si="26"/>
        <v>0</v>
      </c>
      <c r="E153" s="99">
        <f t="shared" si="27"/>
        <v>0</v>
      </c>
      <c r="F153" s="50" t="str">
        <f t="shared" si="25"/>
        <v/>
      </c>
      <c r="G153" s="55"/>
      <c r="I153" s="45" t="str">
        <f>'Wzorzec kategorii'!B115</f>
        <v>.</v>
      </c>
      <c r="J153" s="105">
        <f t="shared" ca="1" si="16"/>
        <v>0</v>
      </c>
      <c r="K153" s="91">
        <f>Styczeń!D159</f>
        <v>0</v>
      </c>
      <c r="L153" s="91">
        <f>Luty!D159</f>
        <v>0</v>
      </c>
      <c r="M153" s="91">
        <f>Marzec!D159</f>
        <v>0</v>
      </c>
      <c r="N153" s="91">
        <f>Kwiecień!D159</f>
        <v>0</v>
      </c>
      <c r="O153" s="91">
        <f>Maj!D159</f>
        <v>0</v>
      </c>
      <c r="P153" s="91">
        <f>Czerwiec!D159</f>
        <v>0</v>
      </c>
      <c r="Q153" s="91">
        <f>Lipiec!D159</f>
        <v>0</v>
      </c>
      <c r="R153" s="91">
        <f>Sierpień!D159</f>
        <v>0</v>
      </c>
      <c r="S153" s="91">
        <f>Wrzesień!D159</f>
        <v>0</v>
      </c>
      <c r="T153" s="91">
        <f>Październik!D159</f>
        <v>0</v>
      </c>
      <c r="U153" s="91">
        <f>Listopad!D159</f>
        <v>0</v>
      </c>
      <c r="V153" s="91">
        <f>Grudzień!D159</f>
        <v>0</v>
      </c>
    </row>
    <row r="154" spans="2:22" s="44" customFormat="1" ht="16" outlineLevel="1" x14ac:dyDescent="0.2">
      <c r="B154" s="45" t="str">
        <f>'Wzorzec kategorii'!B116</f>
        <v>.</v>
      </c>
      <c r="C154" s="100">
        <f>Styczeń!C160+Luty!C160+Marzec!C160+Kwiecień!C160+Maj!C160+Czerwiec!C160+Lipiec!C160+Sierpień!C160+Wrzesień!C160+Październik!C160+Listopad!C160+Grudzień!C160</f>
        <v>0</v>
      </c>
      <c r="D154" s="100">
        <f t="shared" si="26"/>
        <v>0</v>
      </c>
      <c r="E154" s="99">
        <f t="shared" si="27"/>
        <v>0</v>
      </c>
      <c r="F154" s="50" t="str">
        <f t="shared" si="25"/>
        <v/>
      </c>
      <c r="G154" s="55"/>
      <c r="I154" s="45" t="str">
        <f>'Wzorzec kategorii'!B116</f>
        <v>.</v>
      </c>
      <c r="J154" s="105">
        <f t="shared" ca="1" si="16"/>
        <v>0</v>
      </c>
      <c r="K154" s="91">
        <f>Styczeń!D160</f>
        <v>0</v>
      </c>
      <c r="L154" s="91">
        <f>Luty!D160</f>
        <v>0</v>
      </c>
      <c r="M154" s="91">
        <f>Marzec!D160</f>
        <v>0</v>
      </c>
      <c r="N154" s="91">
        <f>Kwiecień!D160</f>
        <v>0</v>
      </c>
      <c r="O154" s="91">
        <f>Maj!D160</f>
        <v>0</v>
      </c>
      <c r="P154" s="91">
        <f>Czerwiec!D160</f>
        <v>0</v>
      </c>
      <c r="Q154" s="91">
        <f>Lipiec!D160</f>
        <v>0</v>
      </c>
      <c r="R154" s="91">
        <f>Sierpień!D160</f>
        <v>0</v>
      </c>
      <c r="S154" s="91">
        <f>Wrzesień!D160</f>
        <v>0</v>
      </c>
      <c r="T154" s="91">
        <f>Październik!D160</f>
        <v>0</v>
      </c>
      <c r="U154" s="91">
        <f>Listopad!D160</f>
        <v>0</v>
      </c>
      <c r="V154" s="91">
        <f>Grudzień!D160</f>
        <v>0</v>
      </c>
    </row>
    <row r="155" spans="2:22" s="44" customFormat="1" ht="16" outlineLevel="1" x14ac:dyDescent="0.2">
      <c r="B155" s="45" t="str">
        <f>'Wzorzec kategorii'!B117</f>
        <v>.</v>
      </c>
      <c r="C155" s="100">
        <f>Styczeń!C161+Luty!C161+Marzec!C161+Kwiecień!C161+Maj!C161+Czerwiec!C161+Lipiec!C161+Sierpień!C161+Wrzesień!C161+Październik!C161+Listopad!C161+Grudzień!C161</f>
        <v>0</v>
      </c>
      <c r="D155" s="100">
        <f t="shared" si="26"/>
        <v>0</v>
      </c>
      <c r="E155" s="99">
        <f t="shared" si="27"/>
        <v>0</v>
      </c>
      <c r="F155" s="50" t="str">
        <f t="shared" si="25"/>
        <v/>
      </c>
      <c r="G155" s="55"/>
      <c r="I155" s="45" t="str">
        <f>'Wzorzec kategorii'!B117</f>
        <v>.</v>
      </c>
      <c r="J155" s="105">
        <f t="shared" ca="1" si="16"/>
        <v>0</v>
      </c>
      <c r="K155" s="91">
        <f>Styczeń!D161</f>
        <v>0</v>
      </c>
      <c r="L155" s="91">
        <f>Luty!D161</f>
        <v>0</v>
      </c>
      <c r="M155" s="91">
        <f>Marzec!D161</f>
        <v>0</v>
      </c>
      <c r="N155" s="91">
        <f>Kwiecień!D161</f>
        <v>0</v>
      </c>
      <c r="O155" s="91">
        <f>Maj!D161</f>
        <v>0</v>
      </c>
      <c r="P155" s="91">
        <f>Czerwiec!D161</f>
        <v>0</v>
      </c>
      <c r="Q155" s="91">
        <f>Lipiec!D161</f>
        <v>0</v>
      </c>
      <c r="R155" s="91">
        <f>Sierpień!D161</f>
        <v>0</v>
      </c>
      <c r="S155" s="91">
        <f>Wrzesień!D161</f>
        <v>0</v>
      </c>
      <c r="T155" s="91">
        <f>Październik!D161</f>
        <v>0</v>
      </c>
      <c r="U155" s="91">
        <f>Listopad!D161</f>
        <v>0</v>
      </c>
      <c r="V155" s="91">
        <f>Grudzień!D161</f>
        <v>0</v>
      </c>
    </row>
    <row r="156" spans="2:22" s="44" customFormat="1" ht="16" outlineLevel="1" x14ac:dyDescent="0.2">
      <c r="B156" s="56" t="s">
        <v>30</v>
      </c>
      <c r="C156" s="91"/>
      <c r="D156" s="91"/>
      <c r="E156" s="91"/>
      <c r="I156" s="63" t="s">
        <v>30</v>
      </c>
      <c r="J156" s="52"/>
    </row>
    <row r="157" spans="2:22" s="44" customFormat="1" ht="16" x14ac:dyDescent="0.2">
      <c r="B157" s="41" t="str">
        <f>'Wzorzec kategorii'!B119</f>
        <v>Dzieci</v>
      </c>
      <c r="C157" s="96">
        <f>Styczeń!C163+Luty!C163+Marzec!C163+Kwiecień!C163+Maj!C163+Czerwiec!C163+Lipiec!C163+Sierpień!C163+Wrzesień!C163+Październik!C163+Listopad!C163+Grudzień!C163</f>
        <v>0</v>
      </c>
      <c r="D157" s="97">
        <f>(SUM(K157:V157))</f>
        <v>0</v>
      </c>
      <c r="E157" s="96">
        <f>C157-D157</f>
        <v>0</v>
      </c>
      <c r="F157" s="43" t="str">
        <f>IFERROR(D157/C157,"")</f>
        <v/>
      </c>
      <c r="G157" s="42"/>
      <c r="I157" s="62" t="str">
        <f>'Wzorzec kategorii'!B119</f>
        <v>Dzieci</v>
      </c>
      <c r="J157" s="105">
        <f t="shared" ca="1" si="16"/>
        <v>0</v>
      </c>
      <c r="K157" s="96">
        <f>Styczeń!D163</f>
        <v>0</v>
      </c>
      <c r="L157" s="96">
        <f>Luty!D163</f>
        <v>0</v>
      </c>
      <c r="M157" s="96">
        <f>Marzec!D163</f>
        <v>0</v>
      </c>
      <c r="N157" s="96">
        <f>Kwiecień!D163</f>
        <v>0</v>
      </c>
      <c r="O157" s="96">
        <f>Maj!D163</f>
        <v>0</v>
      </c>
      <c r="P157" s="96">
        <f>Czerwiec!D163</f>
        <v>0</v>
      </c>
      <c r="Q157" s="96">
        <f>Lipiec!D163</f>
        <v>0</v>
      </c>
      <c r="R157" s="96">
        <f>Sierpień!D163</f>
        <v>0</v>
      </c>
      <c r="S157" s="96">
        <f>Wrzesień!D163</f>
        <v>0</v>
      </c>
      <c r="T157" s="96">
        <f>Październik!D163</f>
        <v>0</v>
      </c>
      <c r="U157" s="96">
        <f>Listopad!D163</f>
        <v>0</v>
      </c>
      <c r="V157" s="96">
        <f>Grudzień!D163</f>
        <v>0</v>
      </c>
    </row>
    <row r="158" spans="2:22" s="44" customFormat="1" ht="16" outlineLevel="1" x14ac:dyDescent="0.2">
      <c r="B158" s="45" t="str">
        <f>'Wzorzec kategorii'!B120</f>
        <v>Artykuły szkolne</v>
      </c>
      <c r="C158" s="100">
        <f>Styczeń!C164+Luty!C164+Marzec!C164+Kwiecień!C164+Maj!C164+Czerwiec!C164+Lipiec!C164+Sierpień!C164+Wrzesień!C164+Październik!C164+Listopad!C164+Grudzień!C164</f>
        <v>0</v>
      </c>
      <c r="D158" s="100">
        <f t="shared" ref="D158:D167" si="28">(SUM(K158:V158))</f>
        <v>0</v>
      </c>
      <c r="E158" s="99">
        <f t="shared" ref="E158:E167" si="29">C158-D158</f>
        <v>0</v>
      </c>
      <c r="F158" s="48" t="str">
        <f t="shared" ref="F158:F167" si="30">IFERROR(D158/C158,"")</f>
        <v/>
      </c>
      <c r="G158" s="54"/>
      <c r="I158" s="45" t="str">
        <f>'Wzorzec kategorii'!B120</f>
        <v>Artykuły szkolne</v>
      </c>
      <c r="J158" s="105">
        <f t="shared" ca="1" si="16"/>
        <v>0</v>
      </c>
      <c r="K158" s="91">
        <f>Styczeń!D164</f>
        <v>0</v>
      </c>
      <c r="L158" s="91">
        <f>Luty!D164</f>
        <v>0</v>
      </c>
      <c r="M158" s="91">
        <f>Marzec!D164</f>
        <v>0</v>
      </c>
      <c r="N158" s="91">
        <f>Kwiecień!D164</f>
        <v>0</v>
      </c>
      <c r="O158" s="91">
        <f>Maj!D164</f>
        <v>0</v>
      </c>
      <c r="P158" s="91">
        <f>Czerwiec!D164</f>
        <v>0</v>
      </c>
      <c r="Q158" s="91">
        <f>Lipiec!D164</f>
        <v>0</v>
      </c>
      <c r="R158" s="91">
        <f>Sierpień!D164</f>
        <v>0</v>
      </c>
      <c r="S158" s="91">
        <f>Wrzesień!D164</f>
        <v>0</v>
      </c>
      <c r="T158" s="91">
        <f>Październik!D164</f>
        <v>0</v>
      </c>
      <c r="U158" s="91">
        <f>Listopad!D164</f>
        <v>0</v>
      </c>
      <c r="V158" s="91">
        <f>Grudzień!D164</f>
        <v>0</v>
      </c>
    </row>
    <row r="159" spans="2:22" s="44" customFormat="1" ht="16" outlineLevel="1" x14ac:dyDescent="0.2">
      <c r="B159" s="45" t="str">
        <f>'Wzorzec kategorii'!B121</f>
        <v>Dodatkowe zajęcia</v>
      </c>
      <c r="C159" s="100">
        <f>Styczeń!C165+Luty!C165+Marzec!C165+Kwiecień!C165+Maj!C165+Czerwiec!C165+Lipiec!C165+Sierpień!C165+Wrzesień!C165+Październik!C165+Listopad!C165+Grudzień!C165</f>
        <v>0</v>
      </c>
      <c r="D159" s="100">
        <f t="shared" si="28"/>
        <v>0</v>
      </c>
      <c r="E159" s="99">
        <f t="shared" si="29"/>
        <v>0</v>
      </c>
      <c r="F159" s="48" t="str">
        <f t="shared" si="30"/>
        <v/>
      </c>
      <c r="G159" s="54"/>
      <c r="I159" s="45" t="str">
        <f>'Wzorzec kategorii'!B121</f>
        <v>Dodatkowe zajęcia</v>
      </c>
      <c r="J159" s="105">
        <f t="shared" ca="1" si="16"/>
        <v>0</v>
      </c>
      <c r="K159" s="91">
        <f>Styczeń!D165</f>
        <v>0</v>
      </c>
      <c r="L159" s="91">
        <f>Luty!D165</f>
        <v>0</v>
      </c>
      <c r="M159" s="91">
        <f>Marzec!D165</f>
        <v>0</v>
      </c>
      <c r="N159" s="91">
        <f>Kwiecień!D165</f>
        <v>0</v>
      </c>
      <c r="O159" s="91">
        <f>Maj!D165</f>
        <v>0</v>
      </c>
      <c r="P159" s="91">
        <f>Czerwiec!D165</f>
        <v>0</v>
      </c>
      <c r="Q159" s="91">
        <f>Lipiec!D165</f>
        <v>0</v>
      </c>
      <c r="R159" s="91">
        <f>Sierpień!D165</f>
        <v>0</v>
      </c>
      <c r="S159" s="91">
        <f>Wrzesień!D165</f>
        <v>0</v>
      </c>
      <c r="T159" s="91">
        <f>Październik!D165</f>
        <v>0</v>
      </c>
      <c r="U159" s="91">
        <f>Listopad!D165</f>
        <v>0</v>
      </c>
      <c r="V159" s="91">
        <f>Grudzień!D165</f>
        <v>0</v>
      </c>
    </row>
    <row r="160" spans="2:22" s="44" customFormat="1" ht="16" outlineLevel="1" x14ac:dyDescent="0.2">
      <c r="B160" s="45" t="str">
        <f>'Wzorzec kategorii'!B122</f>
        <v>Wpłaty na szkołę itp.</v>
      </c>
      <c r="C160" s="100">
        <f>Styczeń!C166+Luty!C166+Marzec!C166+Kwiecień!C166+Maj!C166+Czerwiec!C166+Lipiec!C166+Sierpień!C166+Wrzesień!C166+Październik!C166+Listopad!C166+Grudzień!C166</f>
        <v>0</v>
      </c>
      <c r="D160" s="100">
        <f t="shared" si="28"/>
        <v>0</v>
      </c>
      <c r="E160" s="99">
        <f t="shared" si="29"/>
        <v>0</v>
      </c>
      <c r="F160" s="48" t="str">
        <f t="shared" si="30"/>
        <v/>
      </c>
      <c r="G160" s="54"/>
      <c r="I160" s="45" t="str">
        <f>'Wzorzec kategorii'!B122</f>
        <v>Wpłaty na szkołę itp.</v>
      </c>
      <c r="J160" s="105">
        <f t="shared" ca="1" si="16"/>
        <v>0</v>
      </c>
      <c r="K160" s="91">
        <f>Styczeń!D166</f>
        <v>0</v>
      </c>
      <c r="L160" s="91">
        <f>Luty!D166</f>
        <v>0</v>
      </c>
      <c r="M160" s="91">
        <f>Marzec!D166</f>
        <v>0</v>
      </c>
      <c r="N160" s="91">
        <f>Kwiecień!D166</f>
        <v>0</v>
      </c>
      <c r="O160" s="91">
        <f>Maj!D166</f>
        <v>0</v>
      </c>
      <c r="P160" s="91">
        <f>Czerwiec!D166</f>
        <v>0</v>
      </c>
      <c r="Q160" s="91">
        <f>Lipiec!D166</f>
        <v>0</v>
      </c>
      <c r="R160" s="91">
        <f>Sierpień!D166</f>
        <v>0</v>
      </c>
      <c r="S160" s="91">
        <f>Wrzesień!D166</f>
        <v>0</v>
      </c>
      <c r="T160" s="91">
        <f>Październik!D166</f>
        <v>0</v>
      </c>
      <c r="U160" s="91">
        <f>Listopad!D166</f>
        <v>0</v>
      </c>
      <c r="V160" s="91">
        <f>Grudzień!D166</f>
        <v>0</v>
      </c>
    </row>
    <row r="161" spans="2:22" s="44" customFormat="1" ht="16" outlineLevel="1" x14ac:dyDescent="0.2">
      <c r="B161" s="45" t="str">
        <f>'Wzorzec kategorii'!B123</f>
        <v>Zabawki / gry</v>
      </c>
      <c r="C161" s="100">
        <f>Styczeń!C167+Luty!C167+Marzec!C167+Kwiecień!C167+Maj!C167+Czerwiec!C167+Lipiec!C167+Sierpień!C167+Wrzesień!C167+Październik!C167+Listopad!C167+Grudzień!C167</f>
        <v>0</v>
      </c>
      <c r="D161" s="100">
        <f t="shared" si="28"/>
        <v>0</v>
      </c>
      <c r="E161" s="99">
        <f t="shared" si="29"/>
        <v>0</v>
      </c>
      <c r="F161" s="48" t="str">
        <f t="shared" si="30"/>
        <v/>
      </c>
      <c r="G161" s="54"/>
      <c r="I161" s="45" t="str">
        <f>'Wzorzec kategorii'!B123</f>
        <v>Zabawki / gry</v>
      </c>
      <c r="J161" s="105">
        <f t="shared" ca="1" si="16"/>
        <v>0</v>
      </c>
      <c r="K161" s="91">
        <f>Styczeń!D167</f>
        <v>0</v>
      </c>
      <c r="L161" s="91">
        <f>Luty!D167</f>
        <v>0</v>
      </c>
      <c r="M161" s="91">
        <f>Marzec!D167</f>
        <v>0</v>
      </c>
      <c r="N161" s="91">
        <f>Kwiecień!D167</f>
        <v>0</v>
      </c>
      <c r="O161" s="91">
        <f>Maj!D167</f>
        <v>0</v>
      </c>
      <c r="P161" s="91">
        <f>Czerwiec!D167</f>
        <v>0</v>
      </c>
      <c r="Q161" s="91">
        <f>Lipiec!D167</f>
        <v>0</v>
      </c>
      <c r="R161" s="91">
        <f>Sierpień!D167</f>
        <v>0</v>
      </c>
      <c r="S161" s="91">
        <f>Wrzesień!D167</f>
        <v>0</v>
      </c>
      <c r="T161" s="91">
        <f>Październik!D167</f>
        <v>0</v>
      </c>
      <c r="U161" s="91">
        <f>Listopad!D167</f>
        <v>0</v>
      </c>
      <c r="V161" s="91">
        <f>Grudzień!D167</f>
        <v>0</v>
      </c>
    </row>
    <row r="162" spans="2:22" s="44" customFormat="1" ht="16" outlineLevel="1" x14ac:dyDescent="0.2">
      <c r="B162" s="45" t="str">
        <f>'Wzorzec kategorii'!B124</f>
        <v>Opieka nad dziećmi</v>
      </c>
      <c r="C162" s="100">
        <f>Styczeń!C168+Luty!C168+Marzec!C168+Kwiecień!C168+Maj!C168+Czerwiec!C168+Lipiec!C168+Sierpień!C168+Wrzesień!C168+Październik!C168+Listopad!C168+Grudzień!C168</f>
        <v>0</v>
      </c>
      <c r="D162" s="100">
        <f t="shared" si="28"/>
        <v>0</v>
      </c>
      <c r="E162" s="99">
        <f t="shared" si="29"/>
        <v>0</v>
      </c>
      <c r="F162" s="48" t="str">
        <f t="shared" si="30"/>
        <v/>
      </c>
      <c r="G162" s="54"/>
      <c r="I162" s="45" t="str">
        <f>'Wzorzec kategorii'!B124</f>
        <v>Opieka nad dziećmi</v>
      </c>
      <c r="J162" s="105">
        <f t="shared" ca="1" si="16"/>
        <v>0</v>
      </c>
      <c r="K162" s="91">
        <f>Styczeń!D168</f>
        <v>0</v>
      </c>
      <c r="L162" s="91">
        <f>Luty!D168</f>
        <v>0</v>
      </c>
      <c r="M162" s="91">
        <f>Marzec!D168</f>
        <v>0</v>
      </c>
      <c r="N162" s="91">
        <f>Kwiecień!D168</f>
        <v>0</v>
      </c>
      <c r="O162" s="91">
        <f>Maj!D168</f>
        <v>0</v>
      </c>
      <c r="P162" s="91">
        <f>Czerwiec!D168</f>
        <v>0</v>
      </c>
      <c r="Q162" s="91">
        <f>Lipiec!D168</f>
        <v>0</v>
      </c>
      <c r="R162" s="91">
        <f>Sierpień!D168</f>
        <v>0</v>
      </c>
      <c r="S162" s="91">
        <f>Wrzesień!D168</f>
        <v>0</v>
      </c>
      <c r="T162" s="91">
        <f>Październik!D168</f>
        <v>0</v>
      </c>
      <c r="U162" s="91">
        <f>Listopad!D168</f>
        <v>0</v>
      </c>
      <c r="V162" s="91">
        <f>Grudzień!D168</f>
        <v>0</v>
      </c>
    </row>
    <row r="163" spans="2:22" s="44" customFormat="1" ht="16" outlineLevel="1" x14ac:dyDescent="0.2">
      <c r="B163" s="45" t="str">
        <f>'Wzorzec kategorii'!B125</f>
        <v>Inne</v>
      </c>
      <c r="C163" s="100">
        <f>Styczeń!C169+Luty!C169+Marzec!C169+Kwiecień!C169+Maj!C169+Czerwiec!C169+Lipiec!C169+Sierpień!C169+Wrzesień!C169+Październik!C169+Listopad!C169+Grudzień!C169</f>
        <v>0</v>
      </c>
      <c r="D163" s="100">
        <f t="shared" si="28"/>
        <v>0</v>
      </c>
      <c r="E163" s="99">
        <f t="shared" si="29"/>
        <v>0</v>
      </c>
      <c r="F163" s="48" t="str">
        <f t="shared" si="30"/>
        <v/>
      </c>
      <c r="G163" s="54"/>
      <c r="I163" s="45" t="str">
        <f>'Wzorzec kategorii'!B125</f>
        <v>Inne</v>
      </c>
      <c r="J163" s="105">
        <f t="shared" ca="1" si="16"/>
        <v>0</v>
      </c>
      <c r="K163" s="91">
        <f>Styczeń!D169</f>
        <v>0</v>
      </c>
      <c r="L163" s="91">
        <f>Luty!D169</f>
        <v>0</v>
      </c>
      <c r="M163" s="91">
        <f>Marzec!D169</f>
        <v>0</v>
      </c>
      <c r="N163" s="91">
        <f>Kwiecień!D169</f>
        <v>0</v>
      </c>
      <c r="O163" s="91">
        <f>Maj!D169</f>
        <v>0</v>
      </c>
      <c r="P163" s="91">
        <f>Czerwiec!D169</f>
        <v>0</v>
      </c>
      <c r="Q163" s="91">
        <f>Lipiec!D169</f>
        <v>0</v>
      </c>
      <c r="R163" s="91">
        <f>Sierpień!D169</f>
        <v>0</v>
      </c>
      <c r="S163" s="91">
        <f>Wrzesień!D169</f>
        <v>0</v>
      </c>
      <c r="T163" s="91">
        <f>Październik!D169</f>
        <v>0</v>
      </c>
      <c r="U163" s="91">
        <f>Listopad!D169</f>
        <v>0</v>
      </c>
      <c r="V163" s="91">
        <f>Grudzień!D169</f>
        <v>0</v>
      </c>
    </row>
    <row r="164" spans="2:22" s="44" customFormat="1" ht="16" outlineLevel="1" x14ac:dyDescent="0.2">
      <c r="B164" s="45" t="str">
        <f>'Wzorzec kategorii'!B126</f>
        <v>.</v>
      </c>
      <c r="C164" s="100">
        <f>Styczeń!C170+Luty!C170+Marzec!C170+Kwiecień!C170+Maj!C170+Czerwiec!C170+Lipiec!C170+Sierpień!C170+Wrzesień!C170+Październik!C170+Listopad!C170+Grudzień!C170</f>
        <v>0</v>
      </c>
      <c r="D164" s="100">
        <f t="shared" si="28"/>
        <v>0</v>
      </c>
      <c r="E164" s="99">
        <f t="shared" si="29"/>
        <v>0</v>
      </c>
      <c r="F164" s="50" t="str">
        <f t="shared" si="30"/>
        <v/>
      </c>
      <c r="G164" s="54"/>
      <c r="I164" s="45" t="str">
        <f>'Wzorzec kategorii'!B126</f>
        <v>.</v>
      </c>
      <c r="J164" s="105">
        <f t="shared" ca="1" si="16"/>
        <v>0</v>
      </c>
      <c r="K164" s="91">
        <f>Styczeń!D170</f>
        <v>0</v>
      </c>
      <c r="L164" s="91">
        <f>Luty!D170</f>
        <v>0</v>
      </c>
      <c r="M164" s="91">
        <f>Marzec!D170</f>
        <v>0</v>
      </c>
      <c r="N164" s="91">
        <f>Kwiecień!D170</f>
        <v>0</v>
      </c>
      <c r="O164" s="91">
        <f>Maj!D170</f>
        <v>0</v>
      </c>
      <c r="P164" s="91">
        <f>Czerwiec!D170</f>
        <v>0</v>
      </c>
      <c r="Q164" s="91">
        <f>Lipiec!D170</f>
        <v>0</v>
      </c>
      <c r="R164" s="91">
        <f>Sierpień!D170</f>
        <v>0</v>
      </c>
      <c r="S164" s="91">
        <f>Wrzesień!D170</f>
        <v>0</v>
      </c>
      <c r="T164" s="91">
        <f>Październik!D170</f>
        <v>0</v>
      </c>
      <c r="U164" s="91">
        <f>Listopad!D170</f>
        <v>0</v>
      </c>
      <c r="V164" s="91">
        <f>Grudzień!D170</f>
        <v>0</v>
      </c>
    </row>
    <row r="165" spans="2:22" s="44" customFormat="1" ht="16" outlineLevel="1" x14ac:dyDescent="0.2">
      <c r="B165" s="45" t="str">
        <f>'Wzorzec kategorii'!B127</f>
        <v>.</v>
      </c>
      <c r="C165" s="100">
        <f>Styczeń!C171+Luty!C171+Marzec!C171+Kwiecień!C171+Maj!C171+Czerwiec!C171+Lipiec!C171+Sierpień!C171+Wrzesień!C171+Październik!C171+Listopad!C171+Grudzień!C171</f>
        <v>0</v>
      </c>
      <c r="D165" s="100">
        <f t="shared" si="28"/>
        <v>0</v>
      </c>
      <c r="E165" s="99">
        <f t="shared" si="29"/>
        <v>0</v>
      </c>
      <c r="F165" s="50" t="str">
        <f t="shared" si="30"/>
        <v/>
      </c>
      <c r="G165" s="54"/>
      <c r="I165" s="45" t="str">
        <f>'Wzorzec kategorii'!B127</f>
        <v>.</v>
      </c>
      <c r="J165" s="105">
        <f t="shared" ca="1" si="16"/>
        <v>0</v>
      </c>
      <c r="K165" s="91">
        <f>Styczeń!D171</f>
        <v>0</v>
      </c>
      <c r="L165" s="91">
        <f>Luty!D171</f>
        <v>0</v>
      </c>
      <c r="M165" s="91">
        <f>Marzec!D171</f>
        <v>0</v>
      </c>
      <c r="N165" s="91">
        <f>Kwiecień!D171</f>
        <v>0</v>
      </c>
      <c r="O165" s="91">
        <f>Maj!D171</f>
        <v>0</v>
      </c>
      <c r="P165" s="91">
        <f>Czerwiec!D171</f>
        <v>0</v>
      </c>
      <c r="Q165" s="91">
        <f>Lipiec!D171</f>
        <v>0</v>
      </c>
      <c r="R165" s="91">
        <f>Sierpień!D171</f>
        <v>0</v>
      </c>
      <c r="S165" s="91">
        <f>Wrzesień!D171</f>
        <v>0</v>
      </c>
      <c r="T165" s="91">
        <f>Październik!D171</f>
        <v>0</v>
      </c>
      <c r="U165" s="91">
        <f>Listopad!D171</f>
        <v>0</v>
      </c>
      <c r="V165" s="91">
        <f>Grudzień!D171</f>
        <v>0</v>
      </c>
    </row>
    <row r="166" spans="2:22" s="44" customFormat="1" ht="16" outlineLevel="1" x14ac:dyDescent="0.2">
      <c r="B166" s="45" t="str">
        <f>'Wzorzec kategorii'!B128</f>
        <v>.</v>
      </c>
      <c r="C166" s="100">
        <f>Styczeń!C172+Luty!C172+Marzec!C172+Kwiecień!C172+Maj!C172+Czerwiec!C172+Lipiec!C172+Sierpień!C172+Wrzesień!C172+Październik!C172+Listopad!C172+Grudzień!C172</f>
        <v>0</v>
      </c>
      <c r="D166" s="100">
        <f t="shared" si="28"/>
        <v>0</v>
      </c>
      <c r="E166" s="99">
        <f t="shared" si="29"/>
        <v>0</v>
      </c>
      <c r="F166" s="50" t="str">
        <f t="shared" si="30"/>
        <v/>
      </c>
      <c r="G166" s="54"/>
      <c r="I166" s="45" t="str">
        <f>'Wzorzec kategorii'!B128</f>
        <v>.</v>
      </c>
      <c r="J166" s="105">
        <f t="shared" ca="1" si="16"/>
        <v>0</v>
      </c>
      <c r="K166" s="91">
        <f>Styczeń!D172</f>
        <v>0</v>
      </c>
      <c r="L166" s="91">
        <f>Luty!D172</f>
        <v>0</v>
      </c>
      <c r="M166" s="91">
        <f>Marzec!D172</f>
        <v>0</v>
      </c>
      <c r="N166" s="91">
        <f>Kwiecień!D172</f>
        <v>0</v>
      </c>
      <c r="O166" s="91">
        <f>Maj!D172</f>
        <v>0</v>
      </c>
      <c r="P166" s="91">
        <f>Czerwiec!D172</f>
        <v>0</v>
      </c>
      <c r="Q166" s="91">
        <f>Lipiec!D172</f>
        <v>0</v>
      </c>
      <c r="R166" s="91">
        <f>Sierpień!D172</f>
        <v>0</v>
      </c>
      <c r="S166" s="91">
        <f>Wrzesień!D172</f>
        <v>0</v>
      </c>
      <c r="T166" s="91">
        <f>Październik!D172</f>
        <v>0</v>
      </c>
      <c r="U166" s="91">
        <f>Listopad!D172</f>
        <v>0</v>
      </c>
      <c r="V166" s="91">
        <f>Grudzień!D172</f>
        <v>0</v>
      </c>
    </row>
    <row r="167" spans="2:22" s="44" customFormat="1" ht="16" outlineLevel="1" x14ac:dyDescent="0.2">
      <c r="B167" s="45" t="str">
        <f>'Wzorzec kategorii'!B129</f>
        <v>.</v>
      </c>
      <c r="C167" s="100">
        <f>Styczeń!C173+Luty!C173+Marzec!C173+Kwiecień!C173+Maj!C173+Czerwiec!C173+Lipiec!C173+Sierpień!C173+Wrzesień!C173+Październik!C173+Listopad!C173+Grudzień!C173</f>
        <v>0</v>
      </c>
      <c r="D167" s="100">
        <f t="shared" si="28"/>
        <v>0</v>
      </c>
      <c r="E167" s="99">
        <f t="shared" si="29"/>
        <v>0</v>
      </c>
      <c r="F167" s="50" t="str">
        <f t="shared" si="30"/>
        <v/>
      </c>
      <c r="G167" s="54"/>
      <c r="I167" s="45" t="str">
        <f>'Wzorzec kategorii'!B129</f>
        <v>.</v>
      </c>
      <c r="J167" s="105">
        <f t="shared" ca="1" si="16"/>
        <v>0</v>
      </c>
      <c r="K167" s="91">
        <f>Styczeń!D173</f>
        <v>0</v>
      </c>
      <c r="L167" s="91">
        <f>Luty!D173</f>
        <v>0</v>
      </c>
      <c r="M167" s="91">
        <f>Marzec!D173</f>
        <v>0</v>
      </c>
      <c r="N167" s="91">
        <f>Kwiecień!D173</f>
        <v>0</v>
      </c>
      <c r="O167" s="91">
        <f>Maj!D173</f>
        <v>0</v>
      </c>
      <c r="P167" s="91">
        <f>Czerwiec!D173</f>
        <v>0</v>
      </c>
      <c r="Q167" s="91">
        <f>Lipiec!D173</f>
        <v>0</v>
      </c>
      <c r="R167" s="91">
        <f>Sierpień!D173</f>
        <v>0</v>
      </c>
      <c r="S167" s="91">
        <f>Wrzesień!D173</f>
        <v>0</v>
      </c>
      <c r="T167" s="91">
        <f>Październik!D173</f>
        <v>0</v>
      </c>
      <c r="U167" s="91">
        <f>Listopad!D173</f>
        <v>0</v>
      </c>
      <c r="V167" s="91">
        <f>Grudzień!D173</f>
        <v>0</v>
      </c>
    </row>
    <row r="168" spans="2:22" s="44" customFormat="1" ht="16" outlineLevel="1" x14ac:dyDescent="0.2">
      <c r="B168" s="56" t="s">
        <v>30</v>
      </c>
      <c r="C168" s="91"/>
      <c r="D168" s="91"/>
      <c r="E168" s="91"/>
      <c r="I168" s="63" t="s">
        <v>30</v>
      </c>
      <c r="J168" s="52"/>
    </row>
    <row r="169" spans="2:22" s="44" customFormat="1" ht="16" x14ac:dyDescent="0.2">
      <c r="B169" s="41" t="str">
        <f>'Wzorzec kategorii'!B131</f>
        <v>Rozrywka</v>
      </c>
      <c r="C169" s="96">
        <f>Styczeń!C175+Luty!C175+Marzec!C175+Kwiecień!C175+Maj!C175+Czerwiec!C175+Lipiec!C175+Sierpień!C175+Wrzesień!C175+Październik!C175+Listopad!C175+Grudzień!C175</f>
        <v>0</v>
      </c>
      <c r="D169" s="97">
        <f>(SUM(K169:V169))</f>
        <v>0</v>
      </c>
      <c r="E169" s="96">
        <f>C169-D169</f>
        <v>0</v>
      </c>
      <c r="F169" s="43" t="str">
        <f>IFERROR(D169/C169,"")</f>
        <v/>
      </c>
      <c r="G169" s="42"/>
      <c r="I169" s="62" t="str">
        <f>'Wzorzec kategorii'!B131</f>
        <v>Rozrywka</v>
      </c>
      <c r="J169" s="105">
        <f t="shared" ca="1" si="16"/>
        <v>0</v>
      </c>
      <c r="K169" s="96">
        <f>Styczeń!D175</f>
        <v>0</v>
      </c>
      <c r="L169" s="96">
        <f>Luty!D175</f>
        <v>0</v>
      </c>
      <c r="M169" s="96">
        <f>Marzec!D175</f>
        <v>0</v>
      </c>
      <c r="N169" s="96">
        <f>Kwiecień!D175</f>
        <v>0</v>
      </c>
      <c r="O169" s="96">
        <f>Maj!D175</f>
        <v>0</v>
      </c>
      <c r="P169" s="96">
        <f>Czerwiec!D175</f>
        <v>0</v>
      </c>
      <c r="Q169" s="96">
        <f>Lipiec!D175</f>
        <v>0</v>
      </c>
      <c r="R169" s="96">
        <f>Sierpień!D175</f>
        <v>0</v>
      </c>
      <c r="S169" s="96">
        <f>Wrzesień!D175</f>
        <v>0</v>
      </c>
      <c r="T169" s="96">
        <f>Październik!D175</f>
        <v>0</v>
      </c>
      <c r="U169" s="96">
        <f>Listopad!D175</f>
        <v>0</v>
      </c>
      <c r="V169" s="96">
        <f>Grudzień!D175</f>
        <v>0</v>
      </c>
    </row>
    <row r="170" spans="2:22" s="44" customFormat="1" ht="16" outlineLevel="1" x14ac:dyDescent="0.2">
      <c r="B170" s="45" t="str">
        <f>'Wzorzec kategorii'!B132</f>
        <v>Siłownia / Basen</v>
      </c>
      <c r="C170" s="100">
        <f>Styczeń!C176+Luty!C176+Marzec!C176+Kwiecień!C176+Maj!C176+Czerwiec!C176+Lipiec!C176+Sierpień!C176+Wrzesień!C176+Październik!C176+Listopad!C176+Grudzień!C176</f>
        <v>0</v>
      </c>
      <c r="D170" s="100">
        <f t="shared" ref="D170:D179" si="31">(SUM(K170:V170))</f>
        <v>0</v>
      </c>
      <c r="E170" s="99">
        <f t="shared" ref="E170:E179" si="32">C170-D170</f>
        <v>0</v>
      </c>
      <c r="F170" s="48" t="str">
        <f t="shared" ref="F170:F179" si="33">IFERROR(D170/C170,"")</f>
        <v/>
      </c>
      <c r="G170" s="54"/>
      <c r="I170" s="45" t="str">
        <f>'Wzorzec kategorii'!B132</f>
        <v>Siłownia / Basen</v>
      </c>
      <c r="J170" s="105">
        <f t="shared" ca="1" si="16"/>
        <v>0</v>
      </c>
      <c r="K170" s="91">
        <f>Styczeń!D176</f>
        <v>0</v>
      </c>
      <c r="L170" s="91">
        <f>Luty!D176</f>
        <v>0</v>
      </c>
      <c r="M170" s="91">
        <f>Marzec!D176</f>
        <v>0</v>
      </c>
      <c r="N170" s="91">
        <f>Kwiecień!D176</f>
        <v>0</v>
      </c>
      <c r="O170" s="91">
        <f>Maj!D176</f>
        <v>0</v>
      </c>
      <c r="P170" s="91">
        <f>Czerwiec!D176</f>
        <v>0</v>
      </c>
      <c r="Q170" s="91">
        <f>Lipiec!D176</f>
        <v>0</v>
      </c>
      <c r="R170" s="91">
        <f>Sierpień!D176</f>
        <v>0</v>
      </c>
      <c r="S170" s="91">
        <f>Wrzesień!D176</f>
        <v>0</v>
      </c>
      <c r="T170" s="91">
        <f>Październik!D176</f>
        <v>0</v>
      </c>
      <c r="U170" s="91">
        <f>Listopad!D176</f>
        <v>0</v>
      </c>
      <c r="V170" s="91">
        <f>Grudzień!D176</f>
        <v>0</v>
      </c>
    </row>
    <row r="171" spans="2:22" s="44" customFormat="1" ht="16" outlineLevel="1" x14ac:dyDescent="0.2">
      <c r="B171" s="45" t="str">
        <f>'Wzorzec kategorii'!B133</f>
        <v>Kino / Teatr</v>
      </c>
      <c r="C171" s="100">
        <f>Styczeń!C177+Luty!C177+Marzec!C177+Kwiecień!C177+Maj!C177+Czerwiec!C177+Lipiec!C177+Sierpień!C177+Wrzesień!C177+Październik!C177+Listopad!C177+Grudzień!C177</f>
        <v>0</v>
      </c>
      <c r="D171" s="100">
        <f t="shared" si="31"/>
        <v>0</v>
      </c>
      <c r="E171" s="99">
        <f t="shared" si="32"/>
        <v>0</v>
      </c>
      <c r="F171" s="48" t="str">
        <f t="shared" si="33"/>
        <v/>
      </c>
      <c r="G171" s="54"/>
      <c r="I171" s="45" t="str">
        <f>'Wzorzec kategorii'!B133</f>
        <v>Kino / Teatr</v>
      </c>
      <c r="J171" s="105">
        <f t="shared" ca="1" si="16"/>
        <v>0</v>
      </c>
      <c r="K171" s="91">
        <f>Styczeń!D177</f>
        <v>0</v>
      </c>
      <c r="L171" s="91">
        <f>Luty!D177</f>
        <v>0</v>
      </c>
      <c r="M171" s="91">
        <f>Marzec!D177</f>
        <v>0</v>
      </c>
      <c r="N171" s="91">
        <f>Kwiecień!D177</f>
        <v>0</v>
      </c>
      <c r="O171" s="91">
        <f>Maj!D177</f>
        <v>0</v>
      </c>
      <c r="P171" s="91">
        <f>Czerwiec!D177</f>
        <v>0</v>
      </c>
      <c r="Q171" s="91">
        <f>Lipiec!D177</f>
        <v>0</v>
      </c>
      <c r="R171" s="91">
        <f>Sierpień!D177</f>
        <v>0</v>
      </c>
      <c r="S171" s="91">
        <f>Wrzesień!D177</f>
        <v>0</v>
      </c>
      <c r="T171" s="91">
        <f>Październik!D177</f>
        <v>0</v>
      </c>
      <c r="U171" s="91">
        <f>Listopad!D177</f>
        <v>0</v>
      </c>
      <c r="V171" s="91">
        <f>Grudzień!D177</f>
        <v>0</v>
      </c>
    </row>
    <row r="172" spans="2:22" s="44" customFormat="1" ht="16" outlineLevel="1" x14ac:dyDescent="0.2">
      <c r="B172" s="45" t="str">
        <f>'Wzorzec kategorii'!B134</f>
        <v>Koncerty</v>
      </c>
      <c r="C172" s="100">
        <f>Styczeń!C178+Luty!C178+Marzec!C178+Kwiecień!C178+Maj!C178+Czerwiec!C178+Lipiec!C178+Sierpień!C178+Wrzesień!C178+Październik!C178+Listopad!C178+Grudzień!C178</f>
        <v>0</v>
      </c>
      <c r="D172" s="100">
        <f t="shared" si="31"/>
        <v>0</v>
      </c>
      <c r="E172" s="99">
        <f t="shared" si="32"/>
        <v>0</v>
      </c>
      <c r="F172" s="48" t="str">
        <f t="shared" si="33"/>
        <v/>
      </c>
      <c r="G172" s="54"/>
      <c r="I172" s="45" t="str">
        <f>'Wzorzec kategorii'!B134</f>
        <v>Koncerty</v>
      </c>
      <c r="J172" s="105">
        <f t="shared" ca="1" si="16"/>
        <v>0</v>
      </c>
      <c r="K172" s="91">
        <f>Styczeń!D178</f>
        <v>0</v>
      </c>
      <c r="L172" s="91">
        <f>Luty!D178</f>
        <v>0</v>
      </c>
      <c r="M172" s="91">
        <f>Marzec!D178</f>
        <v>0</v>
      </c>
      <c r="N172" s="91">
        <f>Kwiecień!D178</f>
        <v>0</v>
      </c>
      <c r="O172" s="91">
        <f>Maj!D178</f>
        <v>0</v>
      </c>
      <c r="P172" s="91">
        <f>Czerwiec!D178</f>
        <v>0</v>
      </c>
      <c r="Q172" s="91">
        <f>Lipiec!D178</f>
        <v>0</v>
      </c>
      <c r="R172" s="91">
        <f>Sierpień!D178</f>
        <v>0</v>
      </c>
      <c r="S172" s="91">
        <f>Wrzesień!D178</f>
        <v>0</v>
      </c>
      <c r="T172" s="91">
        <f>Październik!D178</f>
        <v>0</v>
      </c>
      <c r="U172" s="91">
        <f>Listopad!D178</f>
        <v>0</v>
      </c>
      <c r="V172" s="91">
        <f>Grudzień!D178</f>
        <v>0</v>
      </c>
    </row>
    <row r="173" spans="2:22" s="44" customFormat="1" ht="16" outlineLevel="1" x14ac:dyDescent="0.2">
      <c r="B173" s="45" t="str">
        <f>'Wzorzec kategorii'!B135</f>
        <v>Czasopisma</v>
      </c>
      <c r="C173" s="100">
        <f>Styczeń!C179+Luty!C179+Marzec!C179+Kwiecień!C179+Maj!C179+Czerwiec!C179+Lipiec!C179+Sierpień!C179+Wrzesień!C179+Październik!C179+Listopad!C179+Grudzień!C179</f>
        <v>0</v>
      </c>
      <c r="D173" s="100">
        <f t="shared" si="31"/>
        <v>0</v>
      </c>
      <c r="E173" s="99">
        <f t="shared" si="32"/>
        <v>0</v>
      </c>
      <c r="F173" s="48" t="str">
        <f t="shared" si="33"/>
        <v/>
      </c>
      <c r="G173" s="54"/>
      <c r="I173" s="45" t="str">
        <f>'Wzorzec kategorii'!B135</f>
        <v>Czasopisma</v>
      </c>
      <c r="J173" s="105">
        <f t="shared" ref="J173:J179" ca="1" si="34">(SUM(K173:V173)/$J$44)</f>
        <v>0</v>
      </c>
      <c r="K173" s="91">
        <f>Styczeń!D179</f>
        <v>0</v>
      </c>
      <c r="L173" s="91">
        <f>Luty!D179</f>
        <v>0</v>
      </c>
      <c r="M173" s="91">
        <f>Marzec!D179</f>
        <v>0</v>
      </c>
      <c r="N173" s="91">
        <f>Kwiecień!D179</f>
        <v>0</v>
      </c>
      <c r="O173" s="91">
        <f>Maj!D179</f>
        <v>0</v>
      </c>
      <c r="P173" s="91">
        <f>Czerwiec!D179</f>
        <v>0</v>
      </c>
      <c r="Q173" s="91">
        <f>Lipiec!D179</f>
        <v>0</v>
      </c>
      <c r="R173" s="91">
        <f>Sierpień!D179</f>
        <v>0</v>
      </c>
      <c r="S173" s="91">
        <f>Wrzesień!D179</f>
        <v>0</v>
      </c>
      <c r="T173" s="91">
        <f>Październik!D179</f>
        <v>0</v>
      </c>
      <c r="U173" s="91">
        <f>Listopad!D179</f>
        <v>0</v>
      </c>
      <c r="V173" s="91">
        <f>Grudzień!D179</f>
        <v>0</v>
      </c>
    </row>
    <row r="174" spans="2:22" s="44" customFormat="1" ht="16" outlineLevel="1" x14ac:dyDescent="0.2">
      <c r="B174" s="45" t="str">
        <f>'Wzorzec kategorii'!B136</f>
        <v>Książki</v>
      </c>
      <c r="C174" s="100">
        <f>Styczeń!C180+Luty!C180+Marzec!C180+Kwiecień!C180+Maj!C180+Czerwiec!C180+Lipiec!C180+Sierpień!C180+Wrzesień!C180+Październik!C180+Listopad!C180+Grudzień!C180</f>
        <v>0</v>
      </c>
      <c r="D174" s="100">
        <f t="shared" si="31"/>
        <v>0</v>
      </c>
      <c r="E174" s="99">
        <f t="shared" si="32"/>
        <v>0</v>
      </c>
      <c r="F174" s="48" t="str">
        <f t="shared" si="33"/>
        <v/>
      </c>
      <c r="G174" s="54"/>
      <c r="I174" s="45" t="str">
        <f>'Wzorzec kategorii'!B136</f>
        <v>Książki</v>
      </c>
      <c r="J174" s="105">
        <f t="shared" ca="1" si="34"/>
        <v>0</v>
      </c>
      <c r="K174" s="91">
        <f>Styczeń!D180</f>
        <v>0</v>
      </c>
      <c r="L174" s="91">
        <f>Luty!D180</f>
        <v>0</v>
      </c>
      <c r="M174" s="91">
        <f>Marzec!D180</f>
        <v>0</v>
      </c>
      <c r="N174" s="91">
        <f>Kwiecień!D180</f>
        <v>0</v>
      </c>
      <c r="O174" s="91">
        <f>Maj!D180</f>
        <v>0</v>
      </c>
      <c r="P174" s="91">
        <f>Czerwiec!D180</f>
        <v>0</v>
      </c>
      <c r="Q174" s="91">
        <f>Lipiec!D180</f>
        <v>0</v>
      </c>
      <c r="R174" s="91">
        <f>Sierpień!D180</f>
        <v>0</v>
      </c>
      <c r="S174" s="91">
        <f>Wrzesień!D180</f>
        <v>0</v>
      </c>
      <c r="T174" s="91">
        <f>Październik!D180</f>
        <v>0</v>
      </c>
      <c r="U174" s="91">
        <f>Listopad!D180</f>
        <v>0</v>
      </c>
      <c r="V174" s="91">
        <f>Grudzień!D180</f>
        <v>0</v>
      </c>
    </row>
    <row r="175" spans="2:22" s="44" customFormat="1" ht="16" outlineLevel="1" x14ac:dyDescent="0.2">
      <c r="B175" s="45" t="str">
        <f>'Wzorzec kategorii'!B137</f>
        <v>Hobby</v>
      </c>
      <c r="C175" s="100">
        <f>Styczeń!C181+Luty!C181+Marzec!C181+Kwiecień!C181+Maj!C181+Czerwiec!C181+Lipiec!C181+Sierpień!C181+Wrzesień!C181+Październik!C181+Listopad!C181+Grudzień!C181</f>
        <v>0</v>
      </c>
      <c r="D175" s="100">
        <f t="shared" si="31"/>
        <v>0</v>
      </c>
      <c r="E175" s="99">
        <f t="shared" si="32"/>
        <v>0</v>
      </c>
      <c r="F175" s="48" t="str">
        <f t="shared" si="33"/>
        <v/>
      </c>
      <c r="G175" s="54"/>
      <c r="I175" s="45" t="str">
        <f>'Wzorzec kategorii'!B137</f>
        <v>Hobby</v>
      </c>
      <c r="J175" s="105">
        <f t="shared" ca="1" si="34"/>
        <v>0</v>
      </c>
      <c r="K175" s="91">
        <f>Styczeń!D181</f>
        <v>0</v>
      </c>
      <c r="L175" s="91">
        <f>Luty!D181</f>
        <v>0</v>
      </c>
      <c r="M175" s="91">
        <f>Marzec!D181</f>
        <v>0</v>
      </c>
      <c r="N175" s="91">
        <f>Kwiecień!D181</f>
        <v>0</v>
      </c>
      <c r="O175" s="91">
        <f>Maj!D181</f>
        <v>0</v>
      </c>
      <c r="P175" s="91">
        <f>Czerwiec!D181</f>
        <v>0</v>
      </c>
      <c r="Q175" s="91">
        <f>Lipiec!D181</f>
        <v>0</v>
      </c>
      <c r="R175" s="91">
        <f>Sierpień!D181</f>
        <v>0</v>
      </c>
      <c r="S175" s="91">
        <f>Wrzesień!D181</f>
        <v>0</v>
      </c>
      <c r="T175" s="91">
        <f>Październik!D181</f>
        <v>0</v>
      </c>
      <c r="U175" s="91">
        <f>Listopad!D181</f>
        <v>0</v>
      </c>
      <c r="V175" s="91">
        <f>Grudzień!D181</f>
        <v>0</v>
      </c>
    </row>
    <row r="176" spans="2:22" s="44" customFormat="1" ht="16" outlineLevel="1" x14ac:dyDescent="0.2">
      <c r="B176" s="45" t="str">
        <f>'Wzorzec kategorii'!B138</f>
        <v>Hotel / Turystyka</v>
      </c>
      <c r="C176" s="100">
        <f>Styczeń!C182+Luty!C182+Marzec!C182+Kwiecień!C182+Maj!C182+Czerwiec!C182+Lipiec!C182+Sierpień!C182+Wrzesień!C182+Październik!C182+Listopad!C182+Grudzień!C182</f>
        <v>0</v>
      </c>
      <c r="D176" s="100">
        <f t="shared" si="31"/>
        <v>0</v>
      </c>
      <c r="E176" s="99">
        <f t="shared" si="32"/>
        <v>0</v>
      </c>
      <c r="F176" s="48" t="str">
        <f t="shared" si="33"/>
        <v/>
      </c>
      <c r="G176" s="54"/>
      <c r="I176" s="45" t="str">
        <f>'Wzorzec kategorii'!B138</f>
        <v>Hotel / Turystyka</v>
      </c>
      <c r="J176" s="105">
        <f t="shared" ca="1" si="34"/>
        <v>0</v>
      </c>
      <c r="K176" s="91">
        <f>Styczeń!D182</f>
        <v>0</v>
      </c>
      <c r="L176" s="91">
        <f>Luty!D182</f>
        <v>0</v>
      </c>
      <c r="M176" s="91">
        <f>Marzec!D182</f>
        <v>0</v>
      </c>
      <c r="N176" s="91">
        <f>Kwiecień!D182</f>
        <v>0</v>
      </c>
      <c r="O176" s="91">
        <f>Maj!D182</f>
        <v>0</v>
      </c>
      <c r="P176" s="91">
        <f>Czerwiec!D182</f>
        <v>0</v>
      </c>
      <c r="Q176" s="91">
        <f>Lipiec!D182</f>
        <v>0</v>
      </c>
      <c r="R176" s="91">
        <f>Sierpień!D182</f>
        <v>0</v>
      </c>
      <c r="S176" s="91">
        <f>Wrzesień!D182</f>
        <v>0</v>
      </c>
      <c r="T176" s="91">
        <f>Październik!D182</f>
        <v>0</v>
      </c>
      <c r="U176" s="91">
        <f>Listopad!D182</f>
        <v>0</v>
      </c>
      <c r="V176" s="91">
        <f>Grudzień!D182</f>
        <v>0</v>
      </c>
    </row>
    <row r="177" spans="2:22" s="44" customFormat="1" ht="16" outlineLevel="1" x14ac:dyDescent="0.2">
      <c r="B177" s="45" t="str">
        <f>'Wzorzec kategorii'!B139</f>
        <v>Inne</v>
      </c>
      <c r="C177" s="100">
        <f>Styczeń!C183+Luty!C183+Marzec!C183+Kwiecień!C183+Maj!C183+Czerwiec!C183+Lipiec!C183+Sierpień!C183+Wrzesień!C183+Październik!C183+Listopad!C183+Grudzień!C183</f>
        <v>0</v>
      </c>
      <c r="D177" s="100">
        <f t="shared" si="31"/>
        <v>0</v>
      </c>
      <c r="E177" s="99">
        <f t="shared" si="32"/>
        <v>0</v>
      </c>
      <c r="F177" s="48" t="str">
        <f t="shared" si="33"/>
        <v/>
      </c>
      <c r="G177" s="54"/>
      <c r="I177" s="45" t="str">
        <f>'Wzorzec kategorii'!B139</f>
        <v>Inne</v>
      </c>
      <c r="J177" s="105">
        <f t="shared" ca="1" si="34"/>
        <v>0</v>
      </c>
      <c r="K177" s="91">
        <f>Styczeń!D183</f>
        <v>0</v>
      </c>
      <c r="L177" s="91">
        <f>Luty!D183</f>
        <v>0</v>
      </c>
      <c r="M177" s="91">
        <f>Marzec!D183</f>
        <v>0</v>
      </c>
      <c r="N177" s="91">
        <f>Kwiecień!D183</f>
        <v>0</v>
      </c>
      <c r="O177" s="91">
        <f>Maj!D183</f>
        <v>0</v>
      </c>
      <c r="P177" s="91">
        <f>Czerwiec!D183</f>
        <v>0</v>
      </c>
      <c r="Q177" s="91">
        <f>Lipiec!D183</f>
        <v>0</v>
      </c>
      <c r="R177" s="91">
        <f>Sierpień!D183</f>
        <v>0</v>
      </c>
      <c r="S177" s="91">
        <f>Wrzesień!D183</f>
        <v>0</v>
      </c>
      <c r="T177" s="91">
        <f>Październik!D183</f>
        <v>0</v>
      </c>
      <c r="U177" s="91">
        <f>Listopad!D183</f>
        <v>0</v>
      </c>
      <c r="V177" s="91">
        <f>Grudzień!D183</f>
        <v>0</v>
      </c>
    </row>
    <row r="178" spans="2:22" s="44" customFormat="1" ht="16" outlineLevel="1" x14ac:dyDescent="0.2">
      <c r="B178" s="45" t="str">
        <f>'Wzorzec kategorii'!B140</f>
        <v>.</v>
      </c>
      <c r="C178" s="100">
        <f>Styczeń!C184+Luty!C184+Marzec!C184+Kwiecień!C184+Maj!C184+Czerwiec!C184+Lipiec!C184+Sierpień!C184+Wrzesień!C184+Październik!C184+Listopad!C184+Grudzień!C184</f>
        <v>0</v>
      </c>
      <c r="D178" s="100">
        <f t="shared" si="31"/>
        <v>0</v>
      </c>
      <c r="E178" s="99">
        <f t="shared" si="32"/>
        <v>0</v>
      </c>
      <c r="F178" s="50" t="str">
        <f t="shared" si="33"/>
        <v/>
      </c>
      <c r="G178" s="55"/>
      <c r="I178" s="45" t="str">
        <f>'Wzorzec kategorii'!B140</f>
        <v>.</v>
      </c>
      <c r="J178" s="105">
        <f t="shared" ca="1" si="34"/>
        <v>0</v>
      </c>
      <c r="K178" s="91">
        <f>Styczeń!D184</f>
        <v>0</v>
      </c>
      <c r="L178" s="91">
        <f>Luty!D184</f>
        <v>0</v>
      </c>
      <c r="M178" s="91">
        <f>Marzec!D184</f>
        <v>0</v>
      </c>
      <c r="N178" s="91">
        <f>Kwiecień!D184</f>
        <v>0</v>
      </c>
      <c r="O178" s="91">
        <f>Maj!D184</f>
        <v>0</v>
      </c>
      <c r="P178" s="91">
        <f>Czerwiec!D184</f>
        <v>0</v>
      </c>
      <c r="Q178" s="91">
        <f>Lipiec!D184</f>
        <v>0</v>
      </c>
      <c r="R178" s="91">
        <f>Sierpień!D184</f>
        <v>0</v>
      </c>
      <c r="S178" s="91">
        <f>Wrzesień!D184</f>
        <v>0</v>
      </c>
      <c r="T178" s="91">
        <f>Październik!D184</f>
        <v>0</v>
      </c>
      <c r="U178" s="91">
        <f>Listopad!D184</f>
        <v>0</v>
      </c>
      <c r="V178" s="91">
        <f>Grudzień!D184</f>
        <v>0</v>
      </c>
    </row>
    <row r="179" spans="2:22" s="44" customFormat="1" ht="16" outlineLevel="1" x14ac:dyDescent="0.2">
      <c r="B179" s="45" t="str">
        <f>'Wzorzec kategorii'!B141</f>
        <v>.</v>
      </c>
      <c r="C179" s="100">
        <f>Styczeń!C185+Luty!C185+Marzec!C185+Kwiecień!C185+Maj!C185+Czerwiec!C185+Lipiec!C185+Sierpień!C185+Wrzesień!C185+Październik!C185+Listopad!C185+Grudzień!C185</f>
        <v>0</v>
      </c>
      <c r="D179" s="100">
        <f t="shared" si="31"/>
        <v>0</v>
      </c>
      <c r="E179" s="99">
        <f t="shared" si="32"/>
        <v>0</v>
      </c>
      <c r="F179" s="50" t="str">
        <f t="shared" si="33"/>
        <v/>
      </c>
      <c r="G179" s="55"/>
      <c r="I179" s="45" t="str">
        <f>'Wzorzec kategorii'!B141</f>
        <v>.</v>
      </c>
      <c r="J179" s="105">
        <f t="shared" ca="1" si="34"/>
        <v>0</v>
      </c>
      <c r="K179" s="91">
        <f>Styczeń!D185</f>
        <v>0</v>
      </c>
      <c r="L179" s="91">
        <f>Luty!D185</f>
        <v>0</v>
      </c>
      <c r="M179" s="91">
        <f>Marzec!D185</f>
        <v>0</v>
      </c>
      <c r="N179" s="91">
        <f>Kwiecień!D185</f>
        <v>0</v>
      </c>
      <c r="O179" s="91">
        <f>Maj!D185</f>
        <v>0</v>
      </c>
      <c r="P179" s="91">
        <f>Czerwiec!D185</f>
        <v>0</v>
      </c>
      <c r="Q179" s="91">
        <f>Lipiec!D185</f>
        <v>0</v>
      </c>
      <c r="R179" s="91">
        <f>Sierpień!D185</f>
        <v>0</v>
      </c>
      <c r="S179" s="91">
        <f>Wrzesień!D185</f>
        <v>0</v>
      </c>
      <c r="T179" s="91">
        <f>Październik!D185</f>
        <v>0</v>
      </c>
      <c r="U179" s="91">
        <f>Listopad!D185</f>
        <v>0</v>
      </c>
      <c r="V179" s="91">
        <f>Grudzień!D185</f>
        <v>0</v>
      </c>
    </row>
    <row r="180" spans="2:22" s="44" customFormat="1" ht="16" outlineLevel="1" x14ac:dyDescent="0.2">
      <c r="B180" s="56" t="s">
        <v>30</v>
      </c>
      <c r="C180" s="91"/>
      <c r="D180" s="91"/>
      <c r="E180" s="91"/>
      <c r="I180" s="63" t="s">
        <v>30</v>
      </c>
      <c r="J180" s="52"/>
    </row>
    <row r="181" spans="2:22" s="44" customFormat="1" ht="16" x14ac:dyDescent="0.2">
      <c r="B181" s="41" t="str">
        <f>'Wzorzec kategorii'!B143</f>
        <v>Inne wydatki</v>
      </c>
      <c r="C181" s="96">
        <f>Styczeń!C187+Luty!C187+Marzec!C187+Kwiecień!C187+Maj!C187+Czerwiec!C187+Lipiec!C187+Sierpień!C187+Wrzesień!C187+Październik!C187+Listopad!C187+Grudzień!C187</f>
        <v>0</v>
      </c>
      <c r="D181" s="97">
        <f>(SUM(K181:V181))</f>
        <v>0</v>
      </c>
      <c r="E181" s="96">
        <f>C181-D181</f>
        <v>0</v>
      </c>
      <c r="F181" s="43" t="str">
        <f>IFERROR(D181/C181,"")</f>
        <v/>
      </c>
      <c r="G181" s="42"/>
      <c r="I181" s="62" t="str">
        <f>'Wzorzec kategorii'!B143</f>
        <v>Inne wydatki</v>
      </c>
      <c r="J181" s="105">
        <f t="shared" ref="J181:J191" ca="1" si="35">(SUM(K181:V181)/$J$44)</f>
        <v>0</v>
      </c>
      <c r="K181" s="96">
        <f>Styczeń!D187</f>
        <v>0</v>
      </c>
      <c r="L181" s="96">
        <f>Luty!D187</f>
        <v>0</v>
      </c>
      <c r="M181" s="96">
        <f>Marzec!D187</f>
        <v>0</v>
      </c>
      <c r="N181" s="96">
        <f>Kwiecień!D187</f>
        <v>0</v>
      </c>
      <c r="O181" s="96">
        <f>Maj!D187</f>
        <v>0</v>
      </c>
      <c r="P181" s="96">
        <f>Czerwiec!D187</f>
        <v>0</v>
      </c>
      <c r="Q181" s="96">
        <f>Lipiec!D187</f>
        <v>0</v>
      </c>
      <c r="R181" s="96">
        <f>Sierpień!D187</f>
        <v>0</v>
      </c>
      <c r="S181" s="96">
        <f>Wrzesień!D187</f>
        <v>0</v>
      </c>
      <c r="T181" s="96">
        <f>Październik!D187</f>
        <v>0</v>
      </c>
      <c r="U181" s="96">
        <f>Listopad!D187</f>
        <v>0</v>
      </c>
      <c r="V181" s="96">
        <f>Grudzień!D187</f>
        <v>0</v>
      </c>
    </row>
    <row r="182" spans="2:22" s="44" customFormat="1" ht="16" outlineLevel="1" x14ac:dyDescent="0.2">
      <c r="B182" s="45" t="str">
        <f>'Wzorzec kategorii'!B144</f>
        <v>Dobroczynność</v>
      </c>
      <c r="C182" s="100">
        <f>Styczeń!C188+Luty!C188+Marzec!C188+Kwiecień!C188+Maj!C188+Czerwiec!C188+Lipiec!C188+Sierpień!C188+Wrzesień!C188+Październik!C188+Listopad!C188+Grudzień!C188</f>
        <v>0</v>
      </c>
      <c r="D182" s="100">
        <f t="shared" ref="D182:D191" si="36">(SUM(K182:V182))</f>
        <v>0</v>
      </c>
      <c r="E182" s="99">
        <f t="shared" ref="E182:E191" si="37">C182-D182</f>
        <v>0</v>
      </c>
      <c r="F182" s="48" t="str">
        <f t="shared" ref="F182:F191" si="38">IFERROR(D182/C182,"")</f>
        <v/>
      </c>
      <c r="G182" s="54"/>
      <c r="I182" s="45" t="str">
        <f>'Wzorzec kategorii'!B144</f>
        <v>Dobroczynność</v>
      </c>
      <c r="J182" s="105">
        <f t="shared" ca="1" si="35"/>
        <v>0</v>
      </c>
      <c r="K182" s="91">
        <f>Styczeń!D188</f>
        <v>0</v>
      </c>
      <c r="L182" s="91">
        <f>Luty!D188</f>
        <v>0</v>
      </c>
      <c r="M182" s="91">
        <f>Marzec!D188</f>
        <v>0</v>
      </c>
      <c r="N182" s="91">
        <f>Kwiecień!D188</f>
        <v>0</v>
      </c>
      <c r="O182" s="91">
        <f>Maj!D188</f>
        <v>0</v>
      </c>
      <c r="P182" s="91">
        <f>Czerwiec!D188</f>
        <v>0</v>
      </c>
      <c r="Q182" s="91">
        <f>Lipiec!D188</f>
        <v>0</v>
      </c>
      <c r="R182" s="91">
        <f>Sierpień!D188</f>
        <v>0</v>
      </c>
      <c r="S182" s="91">
        <f>Wrzesień!D188</f>
        <v>0</v>
      </c>
      <c r="T182" s="91">
        <f>Październik!D188</f>
        <v>0</v>
      </c>
      <c r="U182" s="91">
        <f>Listopad!D188</f>
        <v>0</v>
      </c>
      <c r="V182" s="91">
        <f>Grudzień!D188</f>
        <v>0</v>
      </c>
    </row>
    <row r="183" spans="2:22" s="44" customFormat="1" ht="16" outlineLevel="1" x14ac:dyDescent="0.2">
      <c r="B183" s="45" t="str">
        <f>'Wzorzec kategorii'!B145</f>
        <v>Prezenty</v>
      </c>
      <c r="C183" s="100">
        <f>Styczeń!C189+Luty!C189+Marzec!C189+Kwiecień!C189+Maj!C189+Czerwiec!C189+Lipiec!C189+Sierpień!C189+Wrzesień!C189+Październik!C189+Listopad!C189+Grudzień!C189</f>
        <v>0</v>
      </c>
      <c r="D183" s="100">
        <f t="shared" si="36"/>
        <v>0</v>
      </c>
      <c r="E183" s="99">
        <f t="shared" si="37"/>
        <v>0</v>
      </c>
      <c r="F183" s="48" t="str">
        <f t="shared" si="38"/>
        <v/>
      </c>
      <c r="G183" s="54"/>
      <c r="I183" s="45" t="str">
        <f>'Wzorzec kategorii'!B145</f>
        <v>Prezenty</v>
      </c>
      <c r="J183" s="105">
        <f t="shared" ca="1" si="35"/>
        <v>0</v>
      </c>
      <c r="K183" s="91">
        <f>Styczeń!D189</f>
        <v>0</v>
      </c>
      <c r="L183" s="91">
        <f>Luty!D189</f>
        <v>0</v>
      </c>
      <c r="M183" s="91">
        <f>Marzec!D189</f>
        <v>0</v>
      </c>
      <c r="N183" s="91">
        <f>Kwiecień!D189</f>
        <v>0</v>
      </c>
      <c r="O183" s="91">
        <f>Maj!D189</f>
        <v>0</v>
      </c>
      <c r="P183" s="91">
        <f>Czerwiec!D189</f>
        <v>0</v>
      </c>
      <c r="Q183" s="91">
        <f>Lipiec!D189</f>
        <v>0</v>
      </c>
      <c r="R183" s="91">
        <f>Sierpień!D189</f>
        <v>0</v>
      </c>
      <c r="S183" s="91">
        <f>Wrzesień!D189</f>
        <v>0</v>
      </c>
      <c r="T183" s="91">
        <f>Październik!D189</f>
        <v>0</v>
      </c>
      <c r="U183" s="91">
        <f>Listopad!D189</f>
        <v>0</v>
      </c>
      <c r="V183" s="91">
        <f>Grudzień!D189</f>
        <v>0</v>
      </c>
    </row>
    <row r="184" spans="2:22" s="44" customFormat="1" ht="16" outlineLevel="1" x14ac:dyDescent="0.2">
      <c r="B184" s="45" t="str">
        <f>'Wzorzec kategorii'!B146</f>
        <v>Sprzęt RTV</v>
      </c>
      <c r="C184" s="100">
        <f>Styczeń!C190+Luty!C190+Marzec!C190+Kwiecień!C190+Maj!C190+Czerwiec!C190+Lipiec!C190+Sierpień!C190+Wrzesień!C190+Październik!C190+Listopad!C190+Grudzień!C190</f>
        <v>0</v>
      </c>
      <c r="D184" s="100">
        <f t="shared" si="36"/>
        <v>0</v>
      </c>
      <c r="E184" s="99">
        <f t="shared" si="37"/>
        <v>0</v>
      </c>
      <c r="F184" s="48" t="str">
        <f t="shared" si="38"/>
        <v/>
      </c>
      <c r="G184" s="54"/>
      <c r="I184" s="45" t="str">
        <f>'Wzorzec kategorii'!B146</f>
        <v>Sprzęt RTV</v>
      </c>
      <c r="J184" s="105">
        <f t="shared" ca="1" si="35"/>
        <v>0</v>
      </c>
      <c r="K184" s="91">
        <f>Styczeń!D190</f>
        <v>0</v>
      </c>
      <c r="L184" s="91">
        <f>Luty!D190</f>
        <v>0</v>
      </c>
      <c r="M184" s="91">
        <f>Marzec!D190</f>
        <v>0</v>
      </c>
      <c r="N184" s="91">
        <f>Kwiecień!D190</f>
        <v>0</v>
      </c>
      <c r="O184" s="91">
        <f>Maj!D190</f>
        <v>0</v>
      </c>
      <c r="P184" s="91">
        <f>Czerwiec!D190</f>
        <v>0</v>
      </c>
      <c r="Q184" s="91">
        <f>Lipiec!D190</f>
        <v>0</v>
      </c>
      <c r="R184" s="91">
        <f>Sierpień!D190</f>
        <v>0</v>
      </c>
      <c r="S184" s="91">
        <f>Wrzesień!D190</f>
        <v>0</v>
      </c>
      <c r="T184" s="91">
        <f>Październik!D190</f>
        <v>0</v>
      </c>
      <c r="U184" s="91">
        <f>Listopad!D190</f>
        <v>0</v>
      </c>
      <c r="V184" s="91">
        <f>Grudzień!D190</f>
        <v>0</v>
      </c>
    </row>
    <row r="185" spans="2:22" s="44" customFormat="1" ht="16" outlineLevel="1" x14ac:dyDescent="0.2">
      <c r="B185" s="45" t="str">
        <f>'Wzorzec kategorii'!B147</f>
        <v>Oprogramowanie</v>
      </c>
      <c r="C185" s="100">
        <f>Styczeń!C191+Luty!C191+Marzec!C191+Kwiecień!C191+Maj!C191+Czerwiec!C191+Lipiec!C191+Sierpień!C191+Wrzesień!C191+Październik!C191+Listopad!C191+Grudzień!C191</f>
        <v>0</v>
      </c>
      <c r="D185" s="100">
        <f t="shared" si="36"/>
        <v>0</v>
      </c>
      <c r="E185" s="99">
        <f t="shared" si="37"/>
        <v>0</v>
      </c>
      <c r="F185" s="48" t="str">
        <f t="shared" si="38"/>
        <v/>
      </c>
      <c r="G185" s="54"/>
      <c r="I185" s="45" t="str">
        <f>'Wzorzec kategorii'!B147</f>
        <v>Oprogramowanie</v>
      </c>
      <c r="J185" s="105">
        <f t="shared" ca="1" si="35"/>
        <v>0</v>
      </c>
      <c r="K185" s="91">
        <f>Styczeń!D191</f>
        <v>0</v>
      </c>
      <c r="L185" s="91">
        <f>Luty!D191</f>
        <v>0</v>
      </c>
      <c r="M185" s="91">
        <f>Marzec!D191</f>
        <v>0</v>
      </c>
      <c r="N185" s="91">
        <f>Kwiecień!D191</f>
        <v>0</v>
      </c>
      <c r="O185" s="91">
        <f>Maj!D191</f>
        <v>0</v>
      </c>
      <c r="P185" s="91">
        <f>Czerwiec!D191</f>
        <v>0</v>
      </c>
      <c r="Q185" s="91">
        <f>Lipiec!D191</f>
        <v>0</v>
      </c>
      <c r="R185" s="91">
        <f>Sierpień!D191</f>
        <v>0</v>
      </c>
      <c r="S185" s="91">
        <f>Wrzesień!D191</f>
        <v>0</v>
      </c>
      <c r="T185" s="91">
        <f>Październik!D191</f>
        <v>0</v>
      </c>
      <c r="U185" s="91">
        <f>Listopad!D191</f>
        <v>0</v>
      </c>
      <c r="V185" s="91">
        <f>Grudzień!D191</f>
        <v>0</v>
      </c>
    </row>
    <row r="186" spans="2:22" s="44" customFormat="1" ht="16" outlineLevel="1" x14ac:dyDescent="0.2">
      <c r="B186" s="45" t="str">
        <f>'Wzorzec kategorii'!B148</f>
        <v>Edukacja / Szkolenia</v>
      </c>
      <c r="C186" s="100">
        <f>Styczeń!C192+Luty!C192+Marzec!C192+Kwiecień!C192+Maj!C192+Czerwiec!C192+Lipiec!C192+Sierpień!C192+Wrzesień!C192+Październik!C192+Listopad!C192+Grudzień!C192</f>
        <v>0</v>
      </c>
      <c r="D186" s="100">
        <f t="shared" si="36"/>
        <v>0</v>
      </c>
      <c r="E186" s="99">
        <f t="shared" si="37"/>
        <v>0</v>
      </c>
      <c r="F186" s="48" t="str">
        <f t="shared" si="38"/>
        <v/>
      </c>
      <c r="G186" s="54"/>
      <c r="I186" s="45" t="str">
        <f>'Wzorzec kategorii'!B148</f>
        <v>Edukacja / Szkolenia</v>
      </c>
      <c r="J186" s="105">
        <f t="shared" ca="1" si="35"/>
        <v>0</v>
      </c>
      <c r="K186" s="91">
        <f>Styczeń!D192</f>
        <v>0</v>
      </c>
      <c r="L186" s="91">
        <f>Luty!D192</f>
        <v>0</v>
      </c>
      <c r="M186" s="91">
        <f>Marzec!D192</f>
        <v>0</v>
      </c>
      <c r="N186" s="91">
        <f>Kwiecień!D192</f>
        <v>0</v>
      </c>
      <c r="O186" s="91">
        <f>Maj!D192</f>
        <v>0</v>
      </c>
      <c r="P186" s="91">
        <f>Czerwiec!D192</f>
        <v>0</v>
      </c>
      <c r="Q186" s="91">
        <f>Lipiec!D192</f>
        <v>0</v>
      </c>
      <c r="R186" s="91">
        <f>Sierpień!D192</f>
        <v>0</v>
      </c>
      <c r="S186" s="91">
        <f>Wrzesień!D192</f>
        <v>0</v>
      </c>
      <c r="T186" s="91">
        <f>Październik!D192</f>
        <v>0</v>
      </c>
      <c r="U186" s="91">
        <f>Listopad!D192</f>
        <v>0</v>
      </c>
      <c r="V186" s="91">
        <f>Grudzień!D192</f>
        <v>0</v>
      </c>
    </row>
    <row r="187" spans="2:22" s="44" customFormat="1" ht="16" outlineLevel="1" x14ac:dyDescent="0.2">
      <c r="B187" s="45" t="str">
        <f>'Wzorzec kategorii'!B149</f>
        <v>Usługi inne</v>
      </c>
      <c r="C187" s="100">
        <f>Styczeń!C193+Luty!C193+Marzec!C193+Kwiecień!C193+Maj!C193+Czerwiec!C193+Lipiec!C193+Sierpień!C193+Wrzesień!C193+Październik!C193+Listopad!C193+Grudzień!C193</f>
        <v>0</v>
      </c>
      <c r="D187" s="100">
        <f t="shared" si="36"/>
        <v>0</v>
      </c>
      <c r="E187" s="99">
        <f t="shared" si="37"/>
        <v>0</v>
      </c>
      <c r="F187" s="48" t="str">
        <f t="shared" si="38"/>
        <v/>
      </c>
      <c r="G187" s="54"/>
      <c r="I187" s="45" t="str">
        <f>'Wzorzec kategorii'!B149</f>
        <v>Usługi inne</v>
      </c>
      <c r="J187" s="105">
        <f t="shared" ca="1" si="35"/>
        <v>0</v>
      </c>
      <c r="K187" s="91">
        <f>Styczeń!D193</f>
        <v>0</v>
      </c>
      <c r="L187" s="91">
        <f>Luty!D193</f>
        <v>0</v>
      </c>
      <c r="M187" s="91">
        <f>Marzec!D193</f>
        <v>0</v>
      </c>
      <c r="N187" s="91">
        <f>Kwiecień!D193</f>
        <v>0</v>
      </c>
      <c r="O187" s="91">
        <f>Maj!D193</f>
        <v>0</v>
      </c>
      <c r="P187" s="91">
        <f>Czerwiec!D193</f>
        <v>0</v>
      </c>
      <c r="Q187" s="91">
        <f>Lipiec!D193</f>
        <v>0</v>
      </c>
      <c r="R187" s="91">
        <f>Sierpień!D193</f>
        <v>0</v>
      </c>
      <c r="S187" s="91">
        <f>Wrzesień!D193</f>
        <v>0</v>
      </c>
      <c r="T187" s="91">
        <f>Październik!D193</f>
        <v>0</v>
      </c>
      <c r="U187" s="91">
        <f>Listopad!D193</f>
        <v>0</v>
      </c>
      <c r="V187" s="91">
        <f>Grudzień!D193</f>
        <v>0</v>
      </c>
    </row>
    <row r="188" spans="2:22" s="44" customFormat="1" ht="16" outlineLevel="1" x14ac:dyDescent="0.2">
      <c r="B188" s="45" t="str">
        <f>'Wzorzec kategorii'!B150</f>
        <v>Podatki</v>
      </c>
      <c r="C188" s="100">
        <f>Styczeń!C194+Luty!C194+Marzec!C194+Kwiecień!C194+Maj!C194+Czerwiec!C194+Lipiec!C194+Sierpień!C194+Wrzesień!C194+Październik!C194+Listopad!C194+Grudzień!C194</f>
        <v>0</v>
      </c>
      <c r="D188" s="100">
        <f t="shared" si="36"/>
        <v>0</v>
      </c>
      <c r="E188" s="99">
        <f t="shared" si="37"/>
        <v>0</v>
      </c>
      <c r="F188" s="48" t="str">
        <f t="shared" si="38"/>
        <v/>
      </c>
      <c r="G188" s="54"/>
      <c r="I188" s="45" t="str">
        <f>'Wzorzec kategorii'!B150</f>
        <v>Podatki</v>
      </c>
      <c r="J188" s="105">
        <f t="shared" ca="1" si="35"/>
        <v>0</v>
      </c>
      <c r="K188" s="91">
        <f>Styczeń!D194</f>
        <v>0</v>
      </c>
      <c r="L188" s="91">
        <f>Luty!D194</f>
        <v>0</v>
      </c>
      <c r="M188" s="91">
        <f>Marzec!D194</f>
        <v>0</v>
      </c>
      <c r="N188" s="91">
        <f>Kwiecień!D194</f>
        <v>0</v>
      </c>
      <c r="O188" s="91">
        <f>Maj!D194</f>
        <v>0</v>
      </c>
      <c r="P188" s="91">
        <f>Czerwiec!D194</f>
        <v>0</v>
      </c>
      <c r="Q188" s="91">
        <f>Lipiec!D194</f>
        <v>0</v>
      </c>
      <c r="R188" s="91">
        <f>Sierpień!D194</f>
        <v>0</v>
      </c>
      <c r="S188" s="91">
        <f>Wrzesień!D194</f>
        <v>0</v>
      </c>
      <c r="T188" s="91">
        <f>Październik!D194</f>
        <v>0</v>
      </c>
      <c r="U188" s="91">
        <f>Listopad!D194</f>
        <v>0</v>
      </c>
      <c r="V188" s="91">
        <f>Grudzień!D194</f>
        <v>0</v>
      </c>
    </row>
    <row r="189" spans="2:22" s="44" customFormat="1" ht="16" outlineLevel="1" x14ac:dyDescent="0.2">
      <c r="B189" s="45" t="str">
        <f>'Wzorzec kategorii'!B151</f>
        <v>Inne</v>
      </c>
      <c r="C189" s="100">
        <f>Styczeń!C195+Luty!C195+Marzec!C195+Kwiecień!C195+Maj!C195+Czerwiec!C195+Lipiec!C195+Sierpień!C195+Wrzesień!C195+Październik!C195+Listopad!C195+Grudzień!C195</f>
        <v>0</v>
      </c>
      <c r="D189" s="100">
        <f t="shared" si="36"/>
        <v>0</v>
      </c>
      <c r="E189" s="99">
        <f t="shared" si="37"/>
        <v>0</v>
      </c>
      <c r="F189" s="48" t="str">
        <f t="shared" si="38"/>
        <v/>
      </c>
      <c r="G189" s="54"/>
      <c r="I189" s="45" t="str">
        <f>'Wzorzec kategorii'!B151</f>
        <v>Inne</v>
      </c>
      <c r="J189" s="105">
        <f t="shared" ca="1" si="35"/>
        <v>0</v>
      </c>
      <c r="K189" s="91">
        <f>Styczeń!D195</f>
        <v>0</v>
      </c>
      <c r="L189" s="91">
        <f>Luty!D195</f>
        <v>0</v>
      </c>
      <c r="M189" s="91">
        <f>Marzec!D195</f>
        <v>0</v>
      </c>
      <c r="N189" s="91">
        <f>Kwiecień!D195</f>
        <v>0</v>
      </c>
      <c r="O189" s="91">
        <f>Maj!D195</f>
        <v>0</v>
      </c>
      <c r="P189" s="91">
        <f>Czerwiec!D195</f>
        <v>0</v>
      </c>
      <c r="Q189" s="91">
        <f>Lipiec!D195</f>
        <v>0</v>
      </c>
      <c r="R189" s="91">
        <f>Sierpień!D195</f>
        <v>0</v>
      </c>
      <c r="S189" s="91">
        <f>Wrzesień!D195</f>
        <v>0</v>
      </c>
      <c r="T189" s="91">
        <f>Październik!D195</f>
        <v>0</v>
      </c>
      <c r="U189" s="91">
        <f>Listopad!D195</f>
        <v>0</v>
      </c>
      <c r="V189" s="91">
        <f>Grudzień!D195</f>
        <v>0</v>
      </c>
    </row>
    <row r="190" spans="2:22" s="44" customFormat="1" ht="16" outlineLevel="1" x14ac:dyDescent="0.2">
      <c r="B190" s="45" t="str">
        <f>'Wzorzec kategorii'!B152</f>
        <v>.</v>
      </c>
      <c r="C190" s="100">
        <f>Styczeń!C196+Luty!C196+Marzec!C196+Kwiecień!C196+Maj!C196+Czerwiec!C196+Lipiec!C196+Sierpień!C196+Wrzesień!C196+Październik!C196+Listopad!C196+Grudzień!C196</f>
        <v>0</v>
      </c>
      <c r="D190" s="100">
        <f t="shared" si="36"/>
        <v>0</v>
      </c>
      <c r="E190" s="99">
        <f t="shared" si="37"/>
        <v>0</v>
      </c>
      <c r="F190" s="50" t="str">
        <f t="shared" si="38"/>
        <v/>
      </c>
      <c r="G190" s="55"/>
      <c r="I190" s="45" t="str">
        <f>'Wzorzec kategorii'!B152</f>
        <v>.</v>
      </c>
      <c r="J190" s="105">
        <f t="shared" ca="1" si="35"/>
        <v>0</v>
      </c>
      <c r="K190" s="91">
        <f>Styczeń!D196</f>
        <v>0</v>
      </c>
      <c r="L190" s="91">
        <f>Luty!D196</f>
        <v>0</v>
      </c>
      <c r="M190" s="91">
        <f>Marzec!D196</f>
        <v>0</v>
      </c>
      <c r="N190" s="91">
        <f>Kwiecień!D196</f>
        <v>0</v>
      </c>
      <c r="O190" s="91">
        <f>Maj!D196</f>
        <v>0</v>
      </c>
      <c r="P190" s="91">
        <f>Czerwiec!D196</f>
        <v>0</v>
      </c>
      <c r="Q190" s="91">
        <f>Lipiec!D196</f>
        <v>0</v>
      </c>
      <c r="R190" s="91">
        <f>Sierpień!D196</f>
        <v>0</v>
      </c>
      <c r="S190" s="91">
        <f>Wrzesień!D196</f>
        <v>0</v>
      </c>
      <c r="T190" s="91">
        <f>Październik!D196</f>
        <v>0</v>
      </c>
      <c r="U190" s="91">
        <f>Listopad!D196</f>
        <v>0</v>
      </c>
      <c r="V190" s="91">
        <f>Grudzień!D196</f>
        <v>0</v>
      </c>
    </row>
    <row r="191" spans="2:22" s="44" customFormat="1" ht="16" outlineLevel="1" x14ac:dyDescent="0.2">
      <c r="B191" s="45" t="str">
        <f>'Wzorzec kategorii'!B153</f>
        <v>.</v>
      </c>
      <c r="C191" s="100">
        <f>Styczeń!C197+Luty!C197+Marzec!C197+Kwiecień!C197+Maj!C197+Czerwiec!C197+Lipiec!C197+Sierpień!C197+Wrzesień!C197+Październik!C197+Listopad!C197+Grudzień!C197</f>
        <v>0</v>
      </c>
      <c r="D191" s="100">
        <f t="shared" si="36"/>
        <v>0</v>
      </c>
      <c r="E191" s="99">
        <f t="shared" si="37"/>
        <v>0</v>
      </c>
      <c r="F191" s="50" t="str">
        <f t="shared" si="38"/>
        <v/>
      </c>
      <c r="G191" s="55"/>
      <c r="I191" s="45" t="str">
        <f>'Wzorzec kategorii'!B153</f>
        <v>.</v>
      </c>
      <c r="J191" s="105">
        <f t="shared" ca="1" si="35"/>
        <v>0</v>
      </c>
      <c r="K191" s="91">
        <f>Styczeń!D197</f>
        <v>0</v>
      </c>
      <c r="L191" s="91">
        <f>Luty!D197</f>
        <v>0</v>
      </c>
      <c r="M191" s="91">
        <f>Marzec!D197</f>
        <v>0</v>
      </c>
      <c r="N191" s="91">
        <f>Kwiecień!D197</f>
        <v>0</v>
      </c>
      <c r="O191" s="91">
        <f>Maj!D197</f>
        <v>0</v>
      </c>
      <c r="P191" s="91">
        <f>Czerwiec!D197</f>
        <v>0</v>
      </c>
      <c r="Q191" s="91">
        <f>Lipiec!D197</f>
        <v>0</v>
      </c>
      <c r="R191" s="91">
        <f>Sierpień!D197</f>
        <v>0</v>
      </c>
      <c r="S191" s="91">
        <f>Wrzesień!D197</f>
        <v>0</v>
      </c>
      <c r="T191" s="91">
        <f>Październik!D197</f>
        <v>0</v>
      </c>
      <c r="U191" s="91">
        <f>Listopad!D197</f>
        <v>0</v>
      </c>
      <c r="V191" s="91">
        <f>Grudzień!D197</f>
        <v>0</v>
      </c>
    </row>
    <row r="192" spans="2:22" s="44" customFormat="1" ht="16" outlineLevel="1" x14ac:dyDescent="0.2">
      <c r="B192" s="56" t="s">
        <v>30</v>
      </c>
      <c r="C192" s="91"/>
      <c r="D192" s="91"/>
      <c r="E192" s="91"/>
      <c r="I192" s="63" t="s">
        <v>30</v>
      </c>
      <c r="J192" s="52"/>
    </row>
    <row r="193" spans="2:22" s="44" customFormat="1" ht="16" x14ac:dyDescent="0.2">
      <c r="B193" s="41" t="str">
        <f>'Wzorzec kategorii'!B155</f>
        <v>Spłata długów</v>
      </c>
      <c r="C193" s="96">
        <f>Styczeń!C199+Luty!C199+Marzec!C199+Kwiecień!C199+Maj!C199+Czerwiec!C199+Lipiec!C199+Sierpień!C199+Wrzesień!C199+Październik!C199+Listopad!C199+Grudzień!C199</f>
        <v>0</v>
      </c>
      <c r="D193" s="97">
        <f>(SUM(K193:V193))</f>
        <v>0</v>
      </c>
      <c r="E193" s="96">
        <f>C193-D193</f>
        <v>0</v>
      </c>
      <c r="F193" s="43" t="str">
        <f>IFERROR(D193/C193,"")</f>
        <v/>
      </c>
      <c r="G193" s="42"/>
      <c r="I193" s="62" t="str">
        <f>'Wzorzec kategorii'!B155</f>
        <v>Spłata długów</v>
      </c>
      <c r="J193" s="105">
        <f t="shared" ref="J193:J203" ca="1" si="39">(SUM(K193:V193)/$J$44)</f>
        <v>0</v>
      </c>
      <c r="K193" s="96">
        <f>Styczeń!D199</f>
        <v>0</v>
      </c>
      <c r="L193" s="96">
        <f>Luty!D199</f>
        <v>0</v>
      </c>
      <c r="M193" s="96">
        <f>Marzec!D199</f>
        <v>0</v>
      </c>
      <c r="N193" s="96">
        <f>Kwiecień!D199</f>
        <v>0</v>
      </c>
      <c r="O193" s="96">
        <f>Maj!D199</f>
        <v>0</v>
      </c>
      <c r="P193" s="96">
        <f>Czerwiec!D199</f>
        <v>0</v>
      </c>
      <c r="Q193" s="96">
        <f>Lipiec!D199</f>
        <v>0</v>
      </c>
      <c r="R193" s="96">
        <f>Sierpień!D199</f>
        <v>0</v>
      </c>
      <c r="S193" s="96">
        <f>Wrzesień!D199</f>
        <v>0</v>
      </c>
      <c r="T193" s="96">
        <f>Październik!D199</f>
        <v>0</v>
      </c>
      <c r="U193" s="96">
        <f>Listopad!D199</f>
        <v>0</v>
      </c>
      <c r="V193" s="96">
        <f>Grudzień!D199</f>
        <v>0</v>
      </c>
    </row>
    <row r="194" spans="2:22" s="44" customFormat="1" ht="16" outlineLevel="1" x14ac:dyDescent="0.2">
      <c r="B194" s="45" t="str">
        <f>'Wzorzec kategorii'!B156</f>
        <v>Kredyt hipoteczny</v>
      </c>
      <c r="C194" s="100">
        <f>Styczeń!C200+Luty!C200+Marzec!C200+Kwiecień!C200+Maj!C200+Czerwiec!C200+Lipiec!C200+Sierpień!C200+Wrzesień!C200+Październik!C200+Listopad!C200+Grudzień!C200</f>
        <v>0</v>
      </c>
      <c r="D194" s="100">
        <f t="shared" ref="D194:D203" si="40">(SUM(K194:V194))</f>
        <v>0</v>
      </c>
      <c r="E194" s="99">
        <f t="shared" ref="E194:E203" si="41">C194-D194</f>
        <v>0</v>
      </c>
      <c r="F194" s="48" t="str">
        <f t="shared" ref="F194:F203" si="42">IFERROR(D194/C194,"")</f>
        <v/>
      </c>
      <c r="G194" s="54"/>
      <c r="I194" s="45" t="str">
        <f>'Wzorzec kategorii'!B156</f>
        <v>Kredyt hipoteczny</v>
      </c>
      <c r="J194" s="105">
        <f t="shared" ca="1" si="39"/>
        <v>0</v>
      </c>
      <c r="K194" s="91">
        <f>Styczeń!D200</f>
        <v>0</v>
      </c>
      <c r="L194" s="91">
        <f>Luty!D200</f>
        <v>0</v>
      </c>
      <c r="M194" s="91">
        <f>Marzec!D200</f>
        <v>0</v>
      </c>
      <c r="N194" s="91">
        <f>Kwiecień!D200</f>
        <v>0</v>
      </c>
      <c r="O194" s="91">
        <f>Maj!D200</f>
        <v>0</v>
      </c>
      <c r="P194" s="91">
        <f>Czerwiec!D200</f>
        <v>0</v>
      </c>
      <c r="Q194" s="91">
        <f>Lipiec!D200</f>
        <v>0</v>
      </c>
      <c r="R194" s="91">
        <f>Sierpień!D200</f>
        <v>0</v>
      </c>
      <c r="S194" s="91">
        <f>Wrzesień!D200</f>
        <v>0</v>
      </c>
      <c r="T194" s="91">
        <f>Październik!D200</f>
        <v>0</v>
      </c>
      <c r="U194" s="91">
        <f>Listopad!D200</f>
        <v>0</v>
      </c>
      <c r="V194" s="91">
        <f>Grudzień!D200</f>
        <v>0</v>
      </c>
    </row>
    <row r="195" spans="2:22" s="44" customFormat="1" ht="16" outlineLevel="1" x14ac:dyDescent="0.2">
      <c r="B195" s="45" t="str">
        <f>'Wzorzec kategorii'!B157</f>
        <v>Kredyt konsumpcyjny</v>
      </c>
      <c r="C195" s="100">
        <f>Styczeń!C201+Luty!C201+Marzec!C201+Kwiecień!C201+Maj!C201+Czerwiec!C201+Lipiec!C201+Sierpień!C201+Wrzesień!C201+Październik!C201+Listopad!C201+Grudzień!C201</f>
        <v>0</v>
      </c>
      <c r="D195" s="100">
        <f t="shared" si="40"/>
        <v>0</v>
      </c>
      <c r="E195" s="99">
        <f t="shared" si="41"/>
        <v>0</v>
      </c>
      <c r="F195" s="48" t="str">
        <f t="shared" si="42"/>
        <v/>
      </c>
      <c r="G195" s="54"/>
      <c r="I195" s="45" t="str">
        <f>'Wzorzec kategorii'!B157</f>
        <v>Kredyt konsumpcyjny</v>
      </c>
      <c r="J195" s="105">
        <f t="shared" ca="1" si="39"/>
        <v>0</v>
      </c>
      <c r="K195" s="91">
        <f>Styczeń!D201</f>
        <v>0</v>
      </c>
      <c r="L195" s="91">
        <f>Luty!D201</f>
        <v>0</v>
      </c>
      <c r="M195" s="91">
        <f>Marzec!D201</f>
        <v>0</v>
      </c>
      <c r="N195" s="91">
        <f>Kwiecień!D201</f>
        <v>0</v>
      </c>
      <c r="O195" s="91">
        <f>Maj!D201</f>
        <v>0</v>
      </c>
      <c r="P195" s="91">
        <f>Czerwiec!D201</f>
        <v>0</v>
      </c>
      <c r="Q195" s="91">
        <f>Lipiec!D201</f>
        <v>0</v>
      </c>
      <c r="R195" s="91">
        <f>Sierpień!D201</f>
        <v>0</v>
      </c>
      <c r="S195" s="91">
        <f>Wrzesień!D201</f>
        <v>0</v>
      </c>
      <c r="T195" s="91">
        <f>Październik!D201</f>
        <v>0</v>
      </c>
      <c r="U195" s="91">
        <f>Listopad!D201</f>
        <v>0</v>
      </c>
      <c r="V195" s="91">
        <f>Grudzień!D201</f>
        <v>0</v>
      </c>
    </row>
    <row r="196" spans="2:22" s="44" customFormat="1" ht="16" outlineLevel="1" x14ac:dyDescent="0.2">
      <c r="B196" s="45" t="str">
        <f>'Wzorzec kategorii'!B158</f>
        <v>Pożyczka osobista</v>
      </c>
      <c r="C196" s="100">
        <f>Styczeń!C202+Luty!C202+Marzec!C202+Kwiecień!C202+Maj!C202+Czerwiec!C202+Lipiec!C202+Sierpień!C202+Wrzesień!C202+Październik!C202+Listopad!C202+Grudzień!C202</f>
        <v>0</v>
      </c>
      <c r="D196" s="100">
        <f t="shared" si="40"/>
        <v>0</v>
      </c>
      <c r="E196" s="99">
        <f t="shared" si="41"/>
        <v>0</v>
      </c>
      <c r="F196" s="48" t="str">
        <f t="shared" si="42"/>
        <v/>
      </c>
      <c r="G196" s="54"/>
      <c r="I196" s="45" t="str">
        <f>'Wzorzec kategorii'!B158</f>
        <v>Pożyczka osobista</v>
      </c>
      <c r="J196" s="105">
        <f t="shared" ca="1" si="39"/>
        <v>0</v>
      </c>
      <c r="K196" s="91">
        <f>Styczeń!D202</f>
        <v>0</v>
      </c>
      <c r="L196" s="91">
        <f>Luty!D202</f>
        <v>0</v>
      </c>
      <c r="M196" s="91">
        <f>Marzec!D202</f>
        <v>0</v>
      </c>
      <c r="N196" s="91">
        <f>Kwiecień!D202</f>
        <v>0</v>
      </c>
      <c r="O196" s="91">
        <f>Maj!D202</f>
        <v>0</v>
      </c>
      <c r="P196" s="91">
        <f>Czerwiec!D202</f>
        <v>0</v>
      </c>
      <c r="Q196" s="91">
        <f>Lipiec!D202</f>
        <v>0</v>
      </c>
      <c r="R196" s="91">
        <f>Sierpień!D202</f>
        <v>0</v>
      </c>
      <c r="S196" s="91">
        <f>Wrzesień!D202</f>
        <v>0</v>
      </c>
      <c r="T196" s="91">
        <f>Październik!D202</f>
        <v>0</v>
      </c>
      <c r="U196" s="91">
        <f>Listopad!D202</f>
        <v>0</v>
      </c>
      <c r="V196" s="91">
        <f>Grudzień!D202</f>
        <v>0</v>
      </c>
    </row>
    <row r="197" spans="2:22" s="44" customFormat="1" ht="16" outlineLevel="1" x14ac:dyDescent="0.2">
      <c r="B197" s="45" t="str">
        <f>'Wzorzec kategorii'!B159</f>
        <v>Inne</v>
      </c>
      <c r="C197" s="100">
        <f>Styczeń!C203+Luty!C203+Marzec!C203+Kwiecień!C203+Maj!C203+Czerwiec!C203+Lipiec!C203+Sierpień!C203+Wrzesień!C203+Październik!C203+Listopad!C203+Grudzień!C203</f>
        <v>0</v>
      </c>
      <c r="D197" s="100">
        <f t="shared" si="40"/>
        <v>0</v>
      </c>
      <c r="E197" s="99">
        <f t="shared" si="41"/>
        <v>0</v>
      </c>
      <c r="F197" s="48" t="str">
        <f t="shared" si="42"/>
        <v/>
      </c>
      <c r="G197" s="54"/>
      <c r="I197" s="45" t="str">
        <f>'Wzorzec kategorii'!B159</f>
        <v>Inne</v>
      </c>
      <c r="J197" s="105">
        <f t="shared" ca="1" si="39"/>
        <v>0</v>
      </c>
      <c r="K197" s="91">
        <f>Styczeń!D203</f>
        <v>0</v>
      </c>
      <c r="L197" s="91">
        <f>Luty!D203</f>
        <v>0</v>
      </c>
      <c r="M197" s="91">
        <f>Marzec!D203</f>
        <v>0</v>
      </c>
      <c r="N197" s="91">
        <f>Kwiecień!D203</f>
        <v>0</v>
      </c>
      <c r="O197" s="91">
        <f>Maj!D203</f>
        <v>0</v>
      </c>
      <c r="P197" s="91">
        <f>Czerwiec!D203</f>
        <v>0</v>
      </c>
      <c r="Q197" s="91">
        <f>Lipiec!D203</f>
        <v>0</v>
      </c>
      <c r="R197" s="91">
        <f>Sierpień!D203</f>
        <v>0</v>
      </c>
      <c r="S197" s="91">
        <f>Wrzesień!D203</f>
        <v>0</v>
      </c>
      <c r="T197" s="91">
        <f>Październik!D203</f>
        <v>0</v>
      </c>
      <c r="U197" s="91">
        <f>Listopad!D203</f>
        <v>0</v>
      </c>
      <c r="V197" s="91">
        <f>Grudzień!D203</f>
        <v>0</v>
      </c>
    </row>
    <row r="198" spans="2:22" s="44" customFormat="1" ht="16" outlineLevel="1" x14ac:dyDescent="0.2">
      <c r="B198" s="45" t="str">
        <f>'Wzorzec kategorii'!B160</f>
        <v>.</v>
      </c>
      <c r="C198" s="100">
        <f>Styczeń!C204+Luty!C204+Marzec!C204+Kwiecień!C204+Maj!C204+Czerwiec!C204+Lipiec!C204+Sierpień!C204+Wrzesień!C204+Październik!C204+Listopad!C204+Grudzień!C204</f>
        <v>0</v>
      </c>
      <c r="D198" s="100">
        <f t="shared" si="40"/>
        <v>0</v>
      </c>
      <c r="E198" s="99">
        <f t="shared" si="41"/>
        <v>0</v>
      </c>
      <c r="F198" s="48" t="str">
        <f t="shared" si="42"/>
        <v/>
      </c>
      <c r="G198" s="54"/>
      <c r="I198" s="45" t="str">
        <f>'Wzorzec kategorii'!B160</f>
        <v>.</v>
      </c>
      <c r="J198" s="105">
        <f t="shared" ca="1" si="39"/>
        <v>0</v>
      </c>
      <c r="K198" s="91">
        <f>Styczeń!D204</f>
        <v>0</v>
      </c>
      <c r="L198" s="91">
        <f>Luty!D204</f>
        <v>0</v>
      </c>
      <c r="M198" s="91">
        <f>Marzec!D204</f>
        <v>0</v>
      </c>
      <c r="N198" s="91">
        <f>Kwiecień!D204</f>
        <v>0</v>
      </c>
      <c r="O198" s="91">
        <f>Maj!D204</f>
        <v>0</v>
      </c>
      <c r="P198" s="91">
        <f>Czerwiec!D204</f>
        <v>0</v>
      </c>
      <c r="Q198" s="91">
        <f>Lipiec!D204</f>
        <v>0</v>
      </c>
      <c r="R198" s="91">
        <f>Sierpień!D204</f>
        <v>0</v>
      </c>
      <c r="S198" s="91">
        <f>Wrzesień!D204</f>
        <v>0</v>
      </c>
      <c r="T198" s="91">
        <f>Październik!D204</f>
        <v>0</v>
      </c>
      <c r="U198" s="91">
        <f>Listopad!D204</f>
        <v>0</v>
      </c>
      <c r="V198" s="91">
        <f>Grudzień!D204</f>
        <v>0</v>
      </c>
    </row>
    <row r="199" spans="2:22" s="44" customFormat="1" ht="16" outlineLevel="1" x14ac:dyDescent="0.2">
      <c r="B199" s="45" t="str">
        <f>'Wzorzec kategorii'!B161</f>
        <v>.</v>
      </c>
      <c r="C199" s="100">
        <f>Styczeń!C205+Luty!C205+Marzec!C205+Kwiecień!C205+Maj!C205+Czerwiec!C205+Lipiec!C205+Sierpień!C205+Wrzesień!C205+Październik!C205+Listopad!C205+Grudzień!C205</f>
        <v>0</v>
      </c>
      <c r="D199" s="100">
        <f t="shared" si="40"/>
        <v>0</v>
      </c>
      <c r="E199" s="99">
        <f t="shared" si="41"/>
        <v>0</v>
      </c>
      <c r="F199" s="48" t="str">
        <f t="shared" si="42"/>
        <v/>
      </c>
      <c r="G199" s="54"/>
      <c r="I199" s="45" t="str">
        <f>'Wzorzec kategorii'!B161</f>
        <v>.</v>
      </c>
      <c r="J199" s="105">
        <f t="shared" ca="1" si="39"/>
        <v>0</v>
      </c>
      <c r="K199" s="91">
        <f>Styczeń!D205</f>
        <v>0</v>
      </c>
      <c r="L199" s="91">
        <f>Luty!D205</f>
        <v>0</v>
      </c>
      <c r="M199" s="91">
        <f>Marzec!D205</f>
        <v>0</v>
      </c>
      <c r="N199" s="91">
        <f>Kwiecień!D205</f>
        <v>0</v>
      </c>
      <c r="O199" s="91">
        <f>Maj!D205</f>
        <v>0</v>
      </c>
      <c r="P199" s="91">
        <f>Czerwiec!D205</f>
        <v>0</v>
      </c>
      <c r="Q199" s="91">
        <f>Lipiec!D205</f>
        <v>0</v>
      </c>
      <c r="R199" s="91">
        <f>Sierpień!D205</f>
        <v>0</v>
      </c>
      <c r="S199" s="91">
        <f>Wrzesień!D205</f>
        <v>0</v>
      </c>
      <c r="T199" s="91">
        <f>Październik!D205</f>
        <v>0</v>
      </c>
      <c r="U199" s="91">
        <f>Listopad!D205</f>
        <v>0</v>
      </c>
      <c r="V199" s="91">
        <f>Grudzień!D205</f>
        <v>0</v>
      </c>
    </row>
    <row r="200" spans="2:22" s="44" customFormat="1" ht="16" outlineLevel="1" x14ac:dyDescent="0.2">
      <c r="B200" s="45" t="str">
        <f>'Wzorzec kategorii'!B162</f>
        <v>.</v>
      </c>
      <c r="C200" s="100">
        <f>Styczeń!C206+Luty!C206+Marzec!C206+Kwiecień!C206+Maj!C206+Czerwiec!C206+Lipiec!C206+Sierpień!C206+Wrzesień!C206+Październik!C206+Listopad!C206+Grudzień!C206</f>
        <v>0</v>
      </c>
      <c r="D200" s="100">
        <f t="shared" si="40"/>
        <v>0</v>
      </c>
      <c r="E200" s="99">
        <f t="shared" si="41"/>
        <v>0</v>
      </c>
      <c r="F200" s="50" t="str">
        <f t="shared" si="42"/>
        <v/>
      </c>
      <c r="G200" s="55"/>
      <c r="I200" s="45" t="str">
        <f>'Wzorzec kategorii'!B162</f>
        <v>.</v>
      </c>
      <c r="J200" s="105">
        <f t="shared" ca="1" si="39"/>
        <v>0</v>
      </c>
      <c r="K200" s="91">
        <f>Styczeń!D206</f>
        <v>0</v>
      </c>
      <c r="L200" s="91">
        <f>Luty!D206</f>
        <v>0</v>
      </c>
      <c r="M200" s="91">
        <f>Marzec!D206</f>
        <v>0</v>
      </c>
      <c r="N200" s="91">
        <f>Kwiecień!D206</f>
        <v>0</v>
      </c>
      <c r="O200" s="91">
        <f>Maj!D206</f>
        <v>0</v>
      </c>
      <c r="P200" s="91">
        <f>Czerwiec!D206</f>
        <v>0</v>
      </c>
      <c r="Q200" s="91">
        <f>Lipiec!D206</f>
        <v>0</v>
      </c>
      <c r="R200" s="91">
        <f>Sierpień!D206</f>
        <v>0</v>
      </c>
      <c r="S200" s="91">
        <f>Wrzesień!D206</f>
        <v>0</v>
      </c>
      <c r="T200" s="91">
        <f>Październik!D206</f>
        <v>0</v>
      </c>
      <c r="U200" s="91">
        <f>Listopad!D206</f>
        <v>0</v>
      </c>
      <c r="V200" s="91">
        <f>Grudzień!D206</f>
        <v>0</v>
      </c>
    </row>
    <row r="201" spans="2:22" s="44" customFormat="1" ht="16" outlineLevel="1" x14ac:dyDescent="0.2">
      <c r="B201" s="45" t="str">
        <f>'Wzorzec kategorii'!B163</f>
        <v>.</v>
      </c>
      <c r="C201" s="100">
        <f>Styczeń!C207+Luty!C207+Marzec!C207+Kwiecień!C207+Maj!C207+Czerwiec!C207+Lipiec!C207+Sierpień!C207+Wrzesień!C207+Październik!C207+Listopad!C207+Grudzień!C207</f>
        <v>0</v>
      </c>
      <c r="D201" s="100">
        <f t="shared" si="40"/>
        <v>0</v>
      </c>
      <c r="E201" s="99">
        <f t="shared" si="41"/>
        <v>0</v>
      </c>
      <c r="F201" s="50" t="str">
        <f t="shared" si="42"/>
        <v/>
      </c>
      <c r="G201" s="55"/>
      <c r="I201" s="45" t="str">
        <f>'Wzorzec kategorii'!B163</f>
        <v>.</v>
      </c>
      <c r="J201" s="105">
        <f t="shared" ca="1" si="39"/>
        <v>0</v>
      </c>
      <c r="K201" s="91">
        <f>Styczeń!D207</f>
        <v>0</v>
      </c>
      <c r="L201" s="91">
        <f>Luty!D207</f>
        <v>0</v>
      </c>
      <c r="M201" s="91">
        <f>Marzec!D207</f>
        <v>0</v>
      </c>
      <c r="N201" s="91">
        <f>Kwiecień!D207</f>
        <v>0</v>
      </c>
      <c r="O201" s="91">
        <f>Maj!D207</f>
        <v>0</v>
      </c>
      <c r="P201" s="91">
        <f>Czerwiec!D207</f>
        <v>0</v>
      </c>
      <c r="Q201" s="91">
        <f>Lipiec!D207</f>
        <v>0</v>
      </c>
      <c r="R201" s="91">
        <f>Sierpień!D207</f>
        <v>0</v>
      </c>
      <c r="S201" s="91">
        <f>Wrzesień!D207</f>
        <v>0</v>
      </c>
      <c r="T201" s="91">
        <f>Październik!D207</f>
        <v>0</v>
      </c>
      <c r="U201" s="91">
        <f>Listopad!D207</f>
        <v>0</v>
      </c>
      <c r="V201" s="91">
        <f>Grudzień!D207</f>
        <v>0</v>
      </c>
    </row>
    <row r="202" spans="2:22" s="44" customFormat="1" ht="16" outlineLevel="1" x14ac:dyDescent="0.2">
      <c r="B202" s="45" t="str">
        <f>'Wzorzec kategorii'!B164</f>
        <v>.</v>
      </c>
      <c r="C202" s="100">
        <f>Styczeń!C208+Luty!C208+Marzec!C208+Kwiecień!C208+Maj!C208+Czerwiec!C208+Lipiec!C208+Sierpień!C208+Wrzesień!C208+Październik!C208+Listopad!C208+Grudzień!C208</f>
        <v>0</v>
      </c>
      <c r="D202" s="100">
        <f t="shared" si="40"/>
        <v>0</v>
      </c>
      <c r="E202" s="99">
        <f t="shared" si="41"/>
        <v>0</v>
      </c>
      <c r="F202" s="50" t="str">
        <f t="shared" si="42"/>
        <v/>
      </c>
      <c r="G202" s="55"/>
      <c r="I202" s="45" t="str">
        <f>'Wzorzec kategorii'!B164</f>
        <v>.</v>
      </c>
      <c r="J202" s="105">
        <f t="shared" ca="1" si="39"/>
        <v>0</v>
      </c>
      <c r="K202" s="91">
        <f>Styczeń!D208</f>
        <v>0</v>
      </c>
      <c r="L202" s="91">
        <f>Luty!D208</f>
        <v>0</v>
      </c>
      <c r="M202" s="91">
        <f>Marzec!D208</f>
        <v>0</v>
      </c>
      <c r="N202" s="91">
        <f>Kwiecień!D208</f>
        <v>0</v>
      </c>
      <c r="O202" s="91">
        <f>Maj!D208</f>
        <v>0</v>
      </c>
      <c r="P202" s="91">
        <f>Czerwiec!D208</f>
        <v>0</v>
      </c>
      <c r="Q202" s="91">
        <f>Lipiec!D208</f>
        <v>0</v>
      </c>
      <c r="R202" s="91">
        <f>Sierpień!D208</f>
        <v>0</v>
      </c>
      <c r="S202" s="91">
        <f>Wrzesień!D208</f>
        <v>0</v>
      </c>
      <c r="T202" s="91">
        <f>Październik!D208</f>
        <v>0</v>
      </c>
      <c r="U202" s="91">
        <f>Listopad!D208</f>
        <v>0</v>
      </c>
      <c r="V202" s="91">
        <f>Grudzień!D208</f>
        <v>0</v>
      </c>
    </row>
    <row r="203" spans="2:22" s="44" customFormat="1" ht="16" outlineLevel="1" x14ac:dyDescent="0.2">
      <c r="B203" s="45" t="str">
        <f>'Wzorzec kategorii'!B165</f>
        <v>.</v>
      </c>
      <c r="C203" s="100">
        <f>Styczeń!C209+Luty!C209+Marzec!C209+Kwiecień!C209+Maj!C209+Czerwiec!C209+Lipiec!C209+Sierpień!C209+Wrzesień!C209+Październik!C209+Listopad!C209+Grudzień!C209</f>
        <v>0</v>
      </c>
      <c r="D203" s="100">
        <f t="shared" si="40"/>
        <v>0</v>
      </c>
      <c r="E203" s="99">
        <f t="shared" si="41"/>
        <v>0</v>
      </c>
      <c r="F203" s="50" t="str">
        <f t="shared" si="42"/>
        <v/>
      </c>
      <c r="G203" s="55"/>
      <c r="I203" s="45" t="str">
        <f>'Wzorzec kategorii'!B165</f>
        <v>.</v>
      </c>
      <c r="J203" s="105">
        <f t="shared" ca="1" si="39"/>
        <v>0</v>
      </c>
      <c r="K203" s="91">
        <f>Styczeń!D209</f>
        <v>0</v>
      </c>
      <c r="L203" s="91">
        <f>Luty!D209</f>
        <v>0</v>
      </c>
      <c r="M203" s="91">
        <f>Marzec!D209</f>
        <v>0</v>
      </c>
      <c r="N203" s="91">
        <f>Kwiecień!D209</f>
        <v>0</v>
      </c>
      <c r="O203" s="91">
        <f>Maj!D209</f>
        <v>0</v>
      </c>
      <c r="P203" s="91">
        <f>Czerwiec!D209</f>
        <v>0</v>
      </c>
      <c r="Q203" s="91">
        <f>Lipiec!D209</f>
        <v>0</v>
      </c>
      <c r="R203" s="91">
        <f>Sierpień!D209</f>
        <v>0</v>
      </c>
      <c r="S203" s="91">
        <f>Wrzesień!D209</f>
        <v>0</v>
      </c>
      <c r="T203" s="91">
        <f>Październik!D209</f>
        <v>0</v>
      </c>
      <c r="U203" s="91">
        <f>Listopad!D209</f>
        <v>0</v>
      </c>
      <c r="V203" s="91">
        <f>Grudzień!D209</f>
        <v>0</v>
      </c>
    </row>
    <row r="204" spans="2:22" s="44" customFormat="1" ht="16" outlineLevel="1" x14ac:dyDescent="0.2">
      <c r="B204" s="56" t="s">
        <v>30</v>
      </c>
      <c r="C204" s="91"/>
      <c r="D204" s="91"/>
      <c r="E204" s="91"/>
      <c r="I204" s="63" t="s">
        <v>30</v>
      </c>
      <c r="J204" s="52"/>
    </row>
    <row r="205" spans="2:22" s="44" customFormat="1" ht="16" x14ac:dyDescent="0.2">
      <c r="B205" s="41" t="str">
        <f>'Wzorzec kategorii'!B167</f>
        <v>Budowanie oszczędności</v>
      </c>
      <c r="C205" s="96">
        <f>Styczeń!C211+Luty!C211+Marzec!C211+Kwiecień!C211+Maj!C211+Czerwiec!C211+Lipiec!C211+Sierpień!C211+Wrzesień!C211+Październik!C211+Listopad!C211+Grudzień!C211</f>
        <v>0</v>
      </c>
      <c r="D205" s="97">
        <f>(SUM(K205:V205))</f>
        <v>0</v>
      </c>
      <c r="E205" s="96">
        <f>C205-D205</f>
        <v>0</v>
      </c>
      <c r="F205" s="43" t="str">
        <f>IFERROR(D205/C205,"")</f>
        <v/>
      </c>
      <c r="G205" s="42"/>
      <c r="I205" s="62" t="str">
        <f>'Wzorzec kategorii'!B167</f>
        <v>Budowanie oszczędności</v>
      </c>
      <c r="J205" s="105">
        <f t="shared" ref="J205:J215" ca="1" si="43">(SUM(K205:V205)/$J$44)</f>
        <v>0</v>
      </c>
      <c r="K205" s="96">
        <f>Styczeń!D211</f>
        <v>0</v>
      </c>
      <c r="L205" s="96">
        <f>Luty!D211</f>
        <v>0</v>
      </c>
      <c r="M205" s="96">
        <f>Marzec!D211</f>
        <v>0</v>
      </c>
      <c r="N205" s="96">
        <f>Kwiecień!D211</f>
        <v>0</v>
      </c>
      <c r="O205" s="96">
        <f>Maj!D211</f>
        <v>0</v>
      </c>
      <c r="P205" s="96">
        <f>Czerwiec!D211</f>
        <v>0</v>
      </c>
      <c r="Q205" s="96">
        <f>Lipiec!D211</f>
        <v>0</v>
      </c>
      <c r="R205" s="96">
        <f>Sierpień!D211</f>
        <v>0</v>
      </c>
      <c r="S205" s="96">
        <f>Wrzesień!D211</f>
        <v>0</v>
      </c>
      <c r="T205" s="96">
        <f>Październik!D211</f>
        <v>0</v>
      </c>
      <c r="U205" s="96">
        <f>Listopad!D211</f>
        <v>0</v>
      </c>
      <c r="V205" s="96">
        <f>Grudzień!D211</f>
        <v>0</v>
      </c>
    </row>
    <row r="206" spans="2:22" s="44" customFormat="1" ht="16" outlineLevel="1" x14ac:dyDescent="0.2">
      <c r="B206" s="45" t="str">
        <f>'Wzorzec kategorii'!B168</f>
        <v>Fundusz awaryjny</v>
      </c>
      <c r="C206" s="100">
        <f>Styczeń!C212+Luty!C212+Marzec!C212+Kwiecień!C212+Maj!C212+Czerwiec!C212+Lipiec!C212+Sierpień!C212+Wrzesień!C212+Październik!C212+Listopad!C212+Grudzień!C212</f>
        <v>0</v>
      </c>
      <c r="D206" s="100">
        <f t="shared" ref="D206:D215" si="44">(SUM(K206:V206))</f>
        <v>0</v>
      </c>
      <c r="E206" s="99">
        <f t="shared" ref="E206:E215" si="45">C206-D206</f>
        <v>0</v>
      </c>
      <c r="F206" s="48" t="str">
        <f t="shared" ref="F206:F215" si="46">IFERROR(D206/C206,"")</f>
        <v/>
      </c>
      <c r="G206" s="54"/>
      <c r="I206" s="45" t="str">
        <f>'Wzorzec kategorii'!B168</f>
        <v>Fundusz awaryjny</v>
      </c>
      <c r="J206" s="105">
        <f t="shared" ca="1" si="43"/>
        <v>0</v>
      </c>
      <c r="K206" s="91">
        <f>Styczeń!D212</f>
        <v>0</v>
      </c>
      <c r="L206" s="91">
        <f>Luty!D212</f>
        <v>0</v>
      </c>
      <c r="M206" s="91">
        <f>Marzec!D212</f>
        <v>0</v>
      </c>
      <c r="N206" s="91">
        <f>Kwiecień!D212</f>
        <v>0</v>
      </c>
      <c r="O206" s="91">
        <f>Maj!D212</f>
        <v>0</v>
      </c>
      <c r="P206" s="91">
        <f>Czerwiec!D212</f>
        <v>0</v>
      </c>
      <c r="Q206" s="91">
        <f>Lipiec!D212</f>
        <v>0</v>
      </c>
      <c r="R206" s="91">
        <f>Sierpień!D212</f>
        <v>0</v>
      </c>
      <c r="S206" s="91">
        <f>Wrzesień!D212</f>
        <v>0</v>
      </c>
      <c r="T206" s="91">
        <f>Październik!D212</f>
        <v>0</v>
      </c>
      <c r="U206" s="91">
        <f>Listopad!D212</f>
        <v>0</v>
      </c>
      <c r="V206" s="91">
        <f>Grudzień!D212</f>
        <v>0</v>
      </c>
    </row>
    <row r="207" spans="2:22" s="44" customFormat="1" ht="32" outlineLevel="1" x14ac:dyDescent="0.2">
      <c r="B207" s="45" t="str">
        <f>'Wzorzec kategorii'!B169</f>
        <v>Fundusz wydatków nieregularnych</v>
      </c>
      <c r="C207" s="100">
        <f>Styczeń!C213+Luty!C213+Marzec!C213+Kwiecień!C213+Maj!C213+Czerwiec!C213+Lipiec!C213+Sierpień!C213+Wrzesień!C213+Październik!C213+Listopad!C213+Grudzień!C213</f>
        <v>0</v>
      </c>
      <c r="D207" s="100">
        <f t="shared" si="44"/>
        <v>0</v>
      </c>
      <c r="E207" s="99">
        <f t="shared" si="45"/>
        <v>0</v>
      </c>
      <c r="F207" s="48" t="str">
        <f t="shared" si="46"/>
        <v/>
      </c>
      <c r="G207" s="54"/>
      <c r="I207" s="45" t="str">
        <f>'Wzorzec kategorii'!B169</f>
        <v>Fundusz wydatków nieregularnych</v>
      </c>
      <c r="J207" s="105">
        <f t="shared" ca="1" si="43"/>
        <v>0</v>
      </c>
      <c r="K207" s="91">
        <f>Styczeń!D213</f>
        <v>0</v>
      </c>
      <c r="L207" s="91">
        <f>Luty!D213</f>
        <v>0</v>
      </c>
      <c r="M207" s="91">
        <f>Marzec!D213</f>
        <v>0</v>
      </c>
      <c r="N207" s="91">
        <f>Kwiecień!D213</f>
        <v>0</v>
      </c>
      <c r="O207" s="91">
        <f>Maj!D213</f>
        <v>0</v>
      </c>
      <c r="P207" s="91">
        <f>Czerwiec!D213</f>
        <v>0</v>
      </c>
      <c r="Q207" s="91">
        <f>Lipiec!D213</f>
        <v>0</v>
      </c>
      <c r="R207" s="91">
        <f>Sierpień!D213</f>
        <v>0</v>
      </c>
      <c r="S207" s="91">
        <f>Wrzesień!D213</f>
        <v>0</v>
      </c>
      <c r="T207" s="91">
        <f>Październik!D213</f>
        <v>0</v>
      </c>
      <c r="U207" s="91">
        <f>Listopad!D213</f>
        <v>0</v>
      </c>
      <c r="V207" s="91">
        <f>Grudzień!D213</f>
        <v>0</v>
      </c>
    </row>
    <row r="208" spans="2:22" s="44" customFormat="1" ht="16" outlineLevel="1" x14ac:dyDescent="0.2">
      <c r="B208" s="45" t="str">
        <f>'Wzorzec kategorii'!B170</f>
        <v>Poduszka finansowa</v>
      </c>
      <c r="C208" s="100">
        <f>Styczeń!C214+Luty!C214+Marzec!C214+Kwiecień!C214+Maj!C214+Czerwiec!C214+Lipiec!C214+Sierpień!C214+Wrzesień!C214+Październik!C214+Listopad!C214+Grudzień!C214</f>
        <v>0</v>
      </c>
      <c r="D208" s="100">
        <f t="shared" si="44"/>
        <v>0</v>
      </c>
      <c r="E208" s="99">
        <f t="shared" si="45"/>
        <v>0</v>
      </c>
      <c r="F208" s="48" t="str">
        <f t="shared" si="46"/>
        <v/>
      </c>
      <c r="G208" s="54"/>
      <c r="I208" s="45" t="str">
        <f>'Wzorzec kategorii'!B170</f>
        <v>Poduszka finansowa</v>
      </c>
      <c r="J208" s="105">
        <f t="shared" ca="1" si="43"/>
        <v>0</v>
      </c>
      <c r="K208" s="91">
        <f>Styczeń!D214</f>
        <v>0</v>
      </c>
      <c r="L208" s="91">
        <f>Luty!D214</f>
        <v>0</v>
      </c>
      <c r="M208" s="91">
        <f>Marzec!D214</f>
        <v>0</v>
      </c>
      <c r="N208" s="91">
        <f>Kwiecień!D214</f>
        <v>0</v>
      </c>
      <c r="O208" s="91">
        <f>Maj!D214</f>
        <v>0</v>
      </c>
      <c r="P208" s="91">
        <f>Czerwiec!D214</f>
        <v>0</v>
      </c>
      <c r="Q208" s="91">
        <f>Lipiec!D214</f>
        <v>0</v>
      </c>
      <c r="R208" s="91">
        <f>Sierpień!D214</f>
        <v>0</v>
      </c>
      <c r="S208" s="91">
        <f>Wrzesień!D214</f>
        <v>0</v>
      </c>
      <c r="T208" s="91">
        <f>Październik!D214</f>
        <v>0</v>
      </c>
      <c r="U208" s="91">
        <f>Listopad!D214</f>
        <v>0</v>
      </c>
      <c r="V208" s="91">
        <f>Grudzień!D214</f>
        <v>0</v>
      </c>
    </row>
    <row r="209" spans="2:22" s="44" customFormat="1" ht="16" outlineLevel="1" x14ac:dyDescent="0.2">
      <c r="B209" s="45" t="str">
        <f>'Wzorzec kategorii'!B171</f>
        <v>Konto emerytalne IKE/IKZE</v>
      </c>
      <c r="C209" s="100">
        <f>Styczeń!C215+Luty!C215+Marzec!C215+Kwiecień!C215+Maj!C215+Czerwiec!C215+Lipiec!C215+Sierpień!C215+Wrzesień!C215+Październik!C215+Listopad!C215+Grudzień!C215</f>
        <v>0</v>
      </c>
      <c r="D209" s="100">
        <f t="shared" si="44"/>
        <v>0</v>
      </c>
      <c r="E209" s="99">
        <f t="shared" si="45"/>
        <v>0</v>
      </c>
      <c r="F209" s="48" t="str">
        <f t="shared" si="46"/>
        <v/>
      </c>
      <c r="G209" s="54"/>
      <c r="I209" s="45" t="str">
        <f>'Wzorzec kategorii'!B171</f>
        <v>Konto emerytalne IKE/IKZE</v>
      </c>
      <c r="J209" s="105">
        <f t="shared" ca="1" si="43"/>
        <v>0</v>
      </c>
      <c r="K209" s="91">
        <f>Styczeń!D215</f>
        <v>0</v>
      </c>
      <c r="L209" s="91">
        <f>Luty!D215</f>
        <v>0</v>
      </c>
      <c r="M209" s="91">
        <f>Marzec!D215</f>
        <v>0</v>
      </c>
      <c r="N209" s="91">
        <f>Kwiecień!D215</f>
        <v>0</v>
      </c>
      <c r="O209" s="91">
        <f>Maj!D215</f>
        <v>0</v>
      </c>
      <c r="P209" s="91">
        <f>Czerwiec!D215</f>
        <v>0</v>
      </c>
      <c r="Q209" s="91">
        <f>Lipiec!D215</f>
        <v>0</v>
      </c>
      <c r="R209" s="91">
        <f>Sierpień!D215</f>
        <v>0</v>
      </c>
      <c r="S209" s="91">
        <f>Wrzesień!D215</f>
        <v>0</v>
      </c>
      <c r="T209" s="91">
        <f>Październik!D215</f>
        <v>0</v>
      </c>
      <c r="U209" s="91">
        <f>Listopad!D215</f>
        <v>0</v>
      </c>
      <c r="V209" s="91">
        <f>Grudzień!D215</f>
        <v>0</v>
      </c>
    </row>
    <row r="210" spans="2:22" s="44" customFormat="1" ht="16" outlineLevel="1" x14ac:dyDescent="0.2">
      <c r="B210" s="45" t="str">
        <f>'Wzorzec kategorii'!B172</f>
        <v>Nadpłata długów</v>
      </c>
      <c r="C210" s="100">
        <f>Styczeń!C216+Luty!C216+Marzec!C216+Kwiecień!C216+Maj!C216+Czerwiec!C216+Lipiec!C216+Sierpień!C216+Wrzesień!C216+Październik!C216+Listopad!C216+Grudzień!C216</f>
        <v>0</v>
      </c>
      <c r="D210" s="100">
        <f t="shared" si="44"/>
        <v>0</v>
      </c>
      <c r="E210" s="99">
        <f t="shared" si="45"/>
        <v>0</v>
      </c>
      <c r="F210" s="48" t="str">
        <f t="shared" si="46"/>
        <v/>
      </c>
      <c r="G210" s="54"/>
      <c r="I210" s="45" t="str">
        <f>'Wzorzec kategorii'!B172</f>
        <v>Nadpłata długów</v>
      </c>
      <c r="J210" s="105">
        <f t="shared" ca="1" si="43"/>
        <v>0</v>
      </c>
      <c r="K210" s="91">
        <f>Styczeń!D216</f>
        <v>0</v>
      </c>
      <c r="L210" s="91">
        <f>Luty!D216</f>
        <v>0</v>
      </c>
      <c r="M210" s="91">
        <f>Marzec!D216</f>
        <v>0</v>
      </c>
      <c r="N210" s="91">
        <f>Kwiecień!D216</f>
        <v>0</v>
      </c>
      <c r="O210" s="91">
        <f>Maj!D216</f>
        <v>0</v>
      </c>
      <c r="P210" s="91">
        <f>Czerwiec!D216</f>
        <v>0</v>
      </c>
      <c r="Q210" s="91">
        <f>Lipiec!D216</f>
        <v>0</v>
      </c>
      <c r="R210" s="91">
        <f>Sierpień!D216</f>
        <v>0</v>
      </c>
      <c r="S210" s="91">
        <f>Wrzesień!D216</f>
        <v>0</v>
      </c>
      <c r="T210" s="91">
        <f>Październik!D216</f>
        <v>0</v>
      </c>
      <c r="U210" s="91">
        <f>Listopad!D216</f>
        <v>0</v>
      </c>
      <c r="V210" s="91">
        <f>Grudzień!D216</f>
        <v>0</v>
      </c>
    </row>
    <row r="211" spans="2:22" s="44" customFormat="1" ht="16" outlineLevel="1" x14ac:dyDescent="0.2">
      <c r="B211" s="45" t="str">
        <f>'Wzorzec kategorii'!B173</f>
        <v>Fundusz: wakacje</v>
      </c>
      <c r="C211" s="100">
        <f>Styczeń!C217+Luty!C217+Marzec!C217+Kwiecień!C217+Maj!C217+Czerwiec!C217+Lipiec!C217+Sierpień!C217+Wrzesień!C217+Październik!C217+Listopad!C217+Grudzień!C217</f>
        <v>0</v>
      </c>
      <c r="D211" s="100">
        <f t="shared" si="44"/>
        <v>0</v>
      </c>
      <c r="E211" s="99">
        <f t="shared" si="45"/>
        <v>0</v>
      </c>
      <c r="F211" s="48" t="str">
        <f t="shared" si="46"/>
        <v/>
      </c>
      <c r="G211" s="54"/>
      <c r="I211" s="45" t="str">
        <f>'Wzorzec kategorii'!B173</f>
        <v>Fundusz: wakacje</v>
      </c>
      <c r="J211" s="105">
        <f t="shared" ca="1" si="43"/>
        <v>0</v>
      </c>
      <c r="K211" s="91">
        <f>Styczeń!D217</f>
        <v>0</v>
      </c>
      <c r="L211" s="91">
        <f>Luty!D217</f>
        <v>0</v>
      </c>
      <c r="M211" s="91">
        <f>Marzec!D217</f>
        <v>0</v>
      </c>
      <c r="N211" s="91">
        <f>Kwiecień!D217</f>
        <v>0</v>
      </c>
      <c r="O211" s="91">
        <f>Maj!D217</f>
        <v>0</v>
      </c>
      <c r="P211" s="91">
        <f>Czerwiec!D217</f>
        <v>0</v>
      </c>
      <c r="Q211" s="91">
        <f>Lipiec!D217</f>
        <v>0</v>
      </c>
      <c r="R211" s="91">
        <f>Sierpień!D217</f>
        <v>0</v>
      </c>
      <c r="S211" s="91">
        <f>Wrzesień!D217</f>
        <v>0</v>
      </c>
      <c r="T211" s="91">
        <f>Październik!D217</f>
        <v>0</v>
      </c>
      <c r="U211" s="91">
        <f>Listopad!D217</f>
        <v>0</v>
      </c>
      <c r="V211" s="91">
        <f>Grudzień!D217</f>
        <v>0</v>
      </c>
    </row>
    <row r="212" spans="2:22" s="44" customFormat="1" ht="16" outlineLevel="1" x14ac:dyDescent="0.2">
      <c r="B212" s="45" t="str">
        <f>'Wzorzec kategorii'!B174</f>
        <v>Fundusz: prezenty świąteczne</v>
      </c>
      <c r="C212" s="100">
        <f>Styczeń!C218+Luty!C218+Marzec!C218+Kwiecień!C218+Maj!C218+Czerwiec!C218+Lipiec!C218+Sierpień!C218+Wrzesień!C218+Październik!C218+Listopad!C218+Grudzień!C218</f>
        <v>0</v>
      </c>
      <c r="D212" s="100">
        <f t="shared" si="44"/>
        <v>0</v>
      </c>
      <c r="E212" s="99">
        <f t="shared" si="45"/>
        <v>0</v>
      </c>
      <c r="F212" s="48" t="str">
        <f t="shared" si="46"/>
        <v/>
      </c>
      <c r="G212" s="54"/>
      <c r="I212" s="45" t="str">
        <f>'Wzorzec kategorii'!B174</f>
        <v>Fundusz: prezenty świąteczne</v>
      </c>
      <c r="J212" s="105">
        <f t="shared" ca="1" si="43"/>
        <v>0</v>
      </c>
      <c r="K212" s="91">
        <f>Styczeń!D218</f>
        <v>0</v>
      </c>
      <c r="L212" s="91">
        <f>Luty!D218</f>
        <v>0</v>
      </c>
      <c r="M212" s="91">
        <f>Marzec!D218</f>
        <v>0</v>
      </c>
      <c r="N212" s="91">
        <f>Kwiecień!D218</f>
        <v>0</v>
      </c>
      <c r="O212" s="91">
        <f>Maj!D218</f>
        <v>0</v>
      </c>
      <c r="P212" s="91">
        <f>Czerwiec!D218</f>
        <v>0</v>
      </c>
      <c r="Q212" s="91">
        <f>Lipiec!D218</f>
        <v>0</v>
      </c>
      <c r="R212" s="91">
        <f>Sierpień!D218</f>
        <v>0</v>
      </c>
      <c r="S212" s="91">
        <f>Wrzesień!D218</f>
        <v>0</v>
      </c>
      <c r="T212" s="91">
        <f>Październik!D218</f>
        <v>0</v>
      </c>
      <c r="U212" s="91">
        <f>Listopad!D218</f>
        <v>0</v>
      </c>
      <c r="V212" s="91">
        <f>Grudzień!D218</f>
        <v>0</v>
      </c>
    </row>
    <row r="213" spans="2:22" s="44" customFormat="1" ht="16" outlineLevel="1" x14ac:dyDescent="0.2">
      <c r="B213" s="45" t="str">
        <f>'Wzorzec kategorii'!B175</f>
        <v>Inne</v>
      </c>
      <c r="C213" s="100">
        <f>Styczeń!C219+Luty!C219+Marzec!C219+Kwiecień!C219+Maj!C219+Czerwiec!C219+Lipiec!C219+Sierpień!C219+Wrzesień!C219+Październik!C219+Listopad!C219+Grudzień!C219</f>
        <v>0</v>
      </c>
      <c r="D213" s="100">
        <f t="shared" si="44"/>
        <v>0</v>
      </c>
      <c r="E213" s="99">
        <f t="shared" si="45"/>
        <v>0</v>
      </c>
      <c r="F213" s="48" t="str">
        <f t="shared" si="46"/>
        <v/>
      </c>
      <c r="G213" s="54"/>
      <c r="I213" s="45" t="str">
        <f>'Wzorzec kategorii'!B175</f>
        <v>Inne</v>
      </c>
      <c r="J213" s="105">
        <f t="shared" ca="1" si="43"/>
        <v>0</v>
      </c>
      <c r="K213" s="91">
        <f>Styczeń!D219</f>
        <v>0</v>
      </c>
      <c r="L213" s="91">
        <f>Luty!D219</f>
        <v>0</v>
      </c>
      <c r="M213" s="91">
        <f>Marzec!D219</f>
        <v>0</v>
      </c>
      <c r="N213" s="91">
        <f>Kwiecień!D219</f>
        <v>0</v>
      </c>
      <c r="O213" s="91">
        <f>Maj!D219</f>
        <v>0</v>
      </c>
      <c r="P213" s="91">
        <f>Czerwiec!D219</f>
        <v>0</v>
      </c>
      <c r="Q213" s="91">
        <f>Lipiec!D219</f>
        <v>0</v>
      </c>
      <c r="R213" s="91">
        <f>Sierpień!D219</f>
        <v>0</v>
      </c>
      <c r="S213" s="91">
        <f>Wrzesień!D219</f>
        <v>0</v>
      </c>
      <c r="T213" s="91">
        <f>Październik!D219</f>
        <v>0</v>
      </c>
      <c r="U213" s="91">
        <f>Listopad!D219</f>
        <v>0</v>
      </c>
      <c r="V213" s="91">
        <f>Grudzień!D219</f>
        <v>0</v>
      </c>
    </row>
    <row r="214" spans="2:22" s="44" customFormat="1" ht="16" outlineLevel="1" x14ac:dyDescent="0.2">
      <c r="B214" s="45" t="str">
        <f>'Wzorzec kategorii'!B176</f>
        <v>.</v>
      </c>
      <c r="C214" s="100">
        <f>Styczeń!C220+Luty!C220+Marzec!C220+Kwiecień!C220+Maj!C220+Czerwiec!C220+Lipiec!C220+Sierpień!C220+Wrzesień!C220+Październik!C220+Listopad!C220+Grudzień!C220</f>
        <v>0</v>
      </c>
      <c r="D214" s="100">
        <f t="shared" si="44"/>
        <v>0</v>
      </c>
      <c r="E214" s="99">
        <f t="shared" si="45"/>
        <v>0</v>
      </c>
      <c r="F214" s="50" t="str">
        <f t="shared" si="46"/>
        <v/>
      </c>
      <c r="G214" s="55"/>
      <c r="I214" s="45" t="str">
        <f>'Wzorzec kategorii'!B176</f>
        <v>.</v>
      </c>
      <c r="J214" s="105">
        <f t="shared" ca="1" si="43"/>
        <v>0</v>
      </c>
      <c r="K214" s="91">
        <f>Styczeń!D220</f>
        <v>0</v>
      </c>
      <c r="L214" s="91">
        <f>Luty!D220</f>
        <v>0</v>
      </c>
      <c r="M214" s="91">
        <f>Marzec!D220</f>
        <v>0</v>
      </c>
      <c r="N214" s="91">
        <f>Kwiecień!D220</f>
        <v>0</v>
      </c>
      <c r="O214" s="91">
        <f>Maj!D220</f>
        <v>0</v>
      </c>
      <c r="P214" s="91">
        <f>Czerwiec!D220</f>
        <v>0</v>
      </c>
      <c r="Q214" s="91">
        <f>Lipiec!D220</f>
        <v>0</v>
      </c>
      <c r="R214" s="91">
        <f>Sierpień!D220</f>
        <v>0</v>
      </c>
      <c r="S214" s="91">
        <f>Wrzesień!D220</f>
        <v>0</v>
      </c>
      <c r="T214" s="91">
        <f>Październik!D220</f>
        <v>0</v>
      </c>
      <c r="U214" s="91">
        <f>Listopad!D220</f>
        <v>0</v>
      </c>
      <c r="V214" s="91">
        <f>Grudzień!D220</f>
        <v>0</v>
      </c>
    </row>
    <row r="215" spans="2:22" s="44" customFormat="1" ht="16" outlineLevel="1" x14ac:dyDescent="0.2">
      <c r="B215" s="45" t="str">
        <f>'Wzorzec kategorii'!B177</f>
        <v>.</v>
      </c>
      <c r="C215" s="100">
        <f>Styczeń!C221+Luty!C221+Marzec!C221+Kwiecień!C221+Maj!C221+Czerwiec!C221+Lipiec!C221+Sierpień!C221+Wrzesień!C221+Październik!C221+Listopad!C221+Grudzień!C221</f>
        <v>0</v>
      </c>
      <c r="D215" s="100">
        <f t="shared" si="44"/>
        <v>0</v>
      </c>
      <c r="E215" s="99">
        <f t="shared" si="45"/>
        <v>0</v>
      </c>
      <c r="F215" s="50" t="str">
        <f t="shared" si="46"/>
        <v/>
      </c>
      <c r="G215" s="55"/>
      <c r="I215" s="45" t="str">
        <f>'Wzorzec kategorii'!B177</f>
        <v>.</v>
      </c>
      <c r="J215" s="105">
        <f t="shared" ca="1" si="43"/>
        <v>0</v>
      </c>
      <c r="K215" s="91">
        <f>Styczeń!D221</f>
        <v>0</v>
      </c>
      <c r="L215" s="91">
        <f>Luty!D221</f>
        <v>0</v>
      </c>
      <c r="M215" s="91">
        <f>Marzec!D221</f>
        <v>0</v>
      </c>
      <c r="N215" s="91">
        <f>Kwiecień!D221</f>
        <v>0</v>
      </c>
      <c r="O215" s="91">
        <f>Maj!D221</f>
        <v>0</v>
      </c>
      <c r="P215" s="91">
        <f>Czerwiec!D221</f>
        <v>0</v>
      </c>
      <c r="Q215" s="91">
        <f>Lipiec!D221</f>
        <v>0</v>
      </c>
      <c r="R215" s="91">
        <f>Sierpień!D221</f>
        <v>0</v>
      </c>
      <c r="S215" s="91">
        <f>Wrzesień!D221</f>
        <v>0</v>
      </c>
      <c r="T215" s="91">
        <f>Październik!D221</f>
        <v>0</v>
      </c>
      <c r="U215" s="91">
        <f>Listopad!D221</f>
        <v>0</v>
      </c>
      <c r="V215" s="91">
        <f>Grudzień!D221</f>
        <v>0</v>
      </c>
    </row>
    <row r="216" spans="2:22" s="44" customFormat="1" outlineLevel="1" x14ac:dyDescent="0.2">
      <c r="C216" s="91"/>
      <c r="D216" s="91"/>
      <c r="E216" s="91"/>
      <c r="I216" s="45"/>
    </row>
    <row r="217" spans="2:22" s="44" customFormat="1" ht="16" x14ac:dyDescent="0.2">
      <c r="B217" s="41" t="str">
        <f>'Wzorzec kategorii'!B179</f>
        <v>INNE 1</v>
      </c>
      <c r="C217" s="96">
        <f>Styczeń!C223+Luty!C223+Marzec!C223+Kwiecień!C223+Maj!C223+Czerwiec!C223+Lipiec!C223+Sierpień!C223+Wrzesień!C223+Październik!C223+Listopad!C223+Grudzień!C223</f>
        <v>0</v>
      </c>
      <c r="D217" s="97">
        <f>(SUM(K217:V217))</f>
        <v>0</v>
      </c>
      <c r="E217" s="96">
        <f>C217-D217</f>
        <v>0</v>
      </c>
      <c r="F217" s="43" t="str">
        <f>IFERROR(D217/C217,"")</f>
        <v/>
      </c>
      <c r="G217" s="42"/>
      <c r="I217" s="62" t="str">
        <f>'Wzorzec kategorii'!B179</f>
        <v>INNE 1</v>
      </c>
      <c r="J217" s="105">
        <f t="shared" ref="J217:J227" ca="1" si="47">(SUM(K217:V217)/$J$44)</f>
        <v>0</v>
      </c>
      <c r="K217" s="96">
        <f>Styczeń!D223</f>
        <v>0</v>
      </c>
      <c r="L217" s="96">
        <f>Luty!D223</f>
        <v>0</v>
      </c>
      <c r="M217" s="96">
        <f>Marzec!D223</f>
        <v>0</v>
      </c>
      <c r="N217" s="96">
        <f>Kwiecień!D223</f>
        <v>0</v>
      </c>
      <c r="O217" s="96">
        <f>Maj!D223</f>
        <v>0</v>
      </c>
      <c r="P217" s="96">
        <f>Czerwiec!D223</f>
        <v>0</v>
      </c>
      <c r="Q217" s="96">
        <f>Lipiec!D223</f>
        <v>0</v>
      </c>
      <c r="R217" s="96">
        <f>Sierpień!D223</f>
        <v>0</v>
      </c>
      <c r="S217" s="96">
        <f>Wrzesień!D223</f>
        <v>0</v>
      </c>
      <c r="T217" s="96">
        <f>Październik!D223</f>
        <v>0</v>
      </c>
      <c r="U217" s="96">
        <f>Listopad!D223</f>
        <v>0</v>
      </c>
      <c r="V217" s="96">
        <f>Grudzień!D223</f>
        <v>0</v>
      </c>
    </row>
    <row r="218" spans="2:22" s="44" customFormat="1" ht="16" outlineLevel="1" x14ac:dyDescent="0.2">
      <c r="B218" s="45" t="str">
        <f>'Wzorzec kategorii'!B180</f>
        <v>.</v>
      </c>
      <c r="C218" s="100">
        <f>Styczeń!C224+Luty!C224+Marzec!C224+Kwiecień!C224+Maj!C224+Czerwiec!C224+Lipiec!C224+Sierpień!C224+Wrzesień!C224+Październik!C224+Listopad!C224+Grudzień!C224</f>
        <v>0</v>
      </c>
      <c r="D218" s="100">
        <f t="shared" ref="D218:D227" si="48">(SUM(K218:V218))</f>
        <v>0</v>
      </c>
      <c r="E218" s="99">
        <f t="shared" ref="E218:E227" si="49">C218-D218</f>
        <v>0</v>
      </c>
      <c r="F218" s="48" t="str">
        <f t="shared" ref="F218:F227" si="50">IFERROR(D218/C218,"")</f>
        <v/>
      </c>
      <c r="G218" s="54"/>
      <c r="I218" s="45" t="str">
        <f>'Wzorzec kategorii'!B180</f>
        <v>.</v>
      </c>
      <c r="J218" s="105">
        <f t="shared" ca="1" si="47"/>
        <v>0</v>
      </c>
      <c r="K218" s="91">
        <f>Styczeń!D224</f>
        <v>0</v>
      </c>
      <c r="L218" s="91">
        <f>Luty!D224</f>
        <v>0</v>
      </c>
      <c r="M218" s="91">
        <f>Marzec!D224</f>
        <v>0</v>
      </c>
      <c r="N218" s="91">
        <f>Kwiecień!D224</f>
        <v>0</v>
      </c>
      <c r="O218" s="91">
        <f>Maj!D224</f>
        <v>0</v>
      </c>
      <c r="P218" s="91">
        <f>Czerwiec!D224</f>
        <v>0</v>
      </c>
      <c r="Q218" s="91">
        <f>Lipiec!D224</f>
        <v>0</v>
      </c>
      <c r="R218" s="91">
        <f>Sierpień!D224</f>
        <v>0</v>
      </c>
      <c r="S218" s="91">
        <f>Wrzesień!D224</f>
        <v>0</v>
      </c>
      <c r="T218" s="91">
        <f>Październik!D224</f>
        <v>0</v>
      </c>
      <c r="U218" s="91">
        <f>Listopad!D224</f>
        <v>0</v>
      </c>
      <c r="V218" s="91">
        <f>Grudzień!D224</f>
        <v>0</v>
      </c>
    </row>
    <row r="219" spans="2:22" s="44" customFormat="1" ht="16" outlineLevel="1" x14ac:dyDescent="0.2">
      <c r="B219" s="45" t="str">
        <f>'Wzorzec kategorii'!B181</f>
        <v>.</v>
      </c>
      <c r="C219" s="100">
        <f>Styczeń!C225+Luty!C225+Marzec!C225+Kwiecień!C225+Maj!C225+Czerwiec!C225+Lipiec!C225+Sierpień!C225+Wrzesień!C225+Październik!C225+Listopad!C225+Grudzień!C225</f>
        <v>0</v>
      </c>
      <c r="D219" s="100">
        <f t="shared" si="48"/>
        <v>0</v>
      </c>
      <c r="E219" s="99">
        <f t="shared" si="49"/>
        <v>0</v>
      </c>
      <c r="F219" s="48" t="str">
        <f t="shared" si="50"/>
        <v/>
      </c>
      <c r="G219" s="54"/>
      <c r="I219" s="45" t="str">
        <f>'Wzorzec kategorii'!B181</f>
        <v>.</v>
      </c>
      <c r="J219" s="105">
        <f t="shared" ca="1" si="47"/>
        <v>0</v>
      </c>
      <c r="K219" s="91">
        <f>Styczeń!D225</f>
        <v>0</v>
      </c>
      <c r="L219" s="91">
        <f>Luty!D225</f>
        <v>0</v>
      </c>
      <c r="M219" s="91">
        <f>Marzec!D225</f>
        <v>0</v>
      </c>
      <c r="N219" s="91">
        <f>Kwiecień!D225</f>
        <v>0</v>
      </c>
      <c r="O219" s="91">
        <f>Maj!D225</f>
        <v>0</v>
      </c>
      <c r="P219" s="91">
        <f>Czerwiec!D225</f>
        <v>0</v>
      </c>
      <c r="Q219" s="91">
        <f>Lipiec!D225</f>
        <v>0</v>
      </c>
      <c r="R219" s="91">
        <f>Sierpień!D225</f>
        <v>0</v>
      </c>
      <c r="S219" s="91">
        <f>Wrzesień!D225</f>
        <v>0</v>
      </c>
      <c r="T219" s="91">
        <f>Październik!D225</f>
        <v>0</v>
      </c>
      <c r="U219" s="91">
        <f>Listopad!D225</f>
        <v>0</v>
      </c>
      <c r="V219" s="91">
        <f>Grudzień!D225</f>
        <v>0</v>
      </c>
    </row>
    <row r="220" spans="2:22" s="44" customFormat="1" ht="16" outlineLevel="1" x14ac:dyDescent="0.2">
      <c r="B220" s="45" t="str">
        <f>'Wzorzec kategorii'!B182</f>
        <v>.</v>
      </c>
      <c r="C220" s="100">
        <f>Styczeń!C226+Luty!C226+Marzec!C226+Kwiecień!C226+Maj!C226+Czerwiec!C226+Lipiec!C226+Sierpień!C226+Wrzesień!C226+Październik!C226+Listopad!C226+Grudzień!C226</f>
        <v>0</v>
      </c>
      <c r="D220" s="100">
        <f t="shared" si="48"/>
        <v>0</v>
      </c>
      <c r="E220" s="99">
        <f t="shared" si="49"/>
        <v>0</v>
      </c>
      <c r="F220" s="48" t="str">
        <f t="shared" si="50"/>
        <v/>
      </c>
      <c r="G220" s="54"/>
      <c r="I220" s="45" t="str">
        <f>'Wzorzec kategorii'!B182</f>
        <v>.</v>
      </c>
      <c r="J220" s="105">
        <f t="shared" ca="1" si="47"/>
        <v>0</v>
      </c>
      <c r="K220" s="91">
        <f>Styczeń!D226</f>
        <v>0</v>
      </c>
      <c r="L220" s="91">
        <f>Luty!D226</f>
        <v>0</v>
      </c>
      <c r="M220" s="91">
        <f>Marzec!D226</f>
        <v>0</v>
      </c>
      <c r="N220" s="91">
        <f>Kwiecień!D226</f>
        <v>0</v>
      </c>
      <c r="O220" s="91">
        <f>Maj!D226</f>
        <v>0</v>
      </c>
      <c r="P220" s="91">
        <f>Czerwiec!D226</f>
        <v>0</v>
      </c>
      <c r="Q220" s="91">
        <f>Lipiec!D226</f>
        <v>0</v>
      </c>
      <c r="R220" s="91">
        <f>Sierpień!D226</f>
        <v>0</v>
      </c>
      <c r="S220" s="91">
        <f>Wrzesień!D226</f>
        <v>0</v>
      </c>
      <c r="T220" s="91">
        <f>Październik!D226</f>
        <v>0</v>
      </c>
      <c r="U220" s="91">
        <f>Listopad!D226</f>
        <v>0</v>
      </c>
      <c r="V220" s="91">
        <f>Grudzień!D226</f>
        <v>0</v>
      </c>
    </row>
    <row r="221" spans="2:22" s="44" customFormat="1" ht="16" outlineLevel="1" x14ac:dyDescent="0.2">
      <c r="B221" s="45" t="str">
        <f>'Wzorzec kategorii'!B183</f>
        <v>.</v>
      </c>
      <c r="C221" s="100">
        <f>Styczeń!C227+Luty!C227+Marzec!C227+Kwiecień!C227+Maj!C227+Czerwiec!C227+Lipiec!C227+Sierpień!C227+Wrzesień!C227+Październik!C227+Listopad!C227+Grudzień!C227</f>
        <v>0</v>
      </c>
      <c r="D221" s="100">
        <f t="shared" si="48"/>
        <v>0</v>
      </c>
      <c r="E221" s="99">
        <f t="shared" si="49"/>
        <v>0</v>
      </c>
      <c r="F221" s="48" t="str">
        <f t="shared" si="50"/>
        <v/>
      </c>
      <c r="G221" s="54"/>
      <c r="I221" s="45" t="str">
        <f>'Wzorzec kategorii'!B183</f>
        <v>.</v>
      </c>
      <c r="J221" s="105">
        <f t="shared" ca="1" si="47"/>
        <v>0</v>
      </c>
      <c r="K221" s="91">
        <f>Styczeń!D227</f>
        <v>0</v>
      </c>
      <c r="L221" s="91">
        <f>Luty!D227</f>
        <v>0</v>
      </c>
      <c r="M221" s="91">
        <f>Marzec!D227</f>
        <v>0</v>
      </c>
      <c r="N221" s="91">
        <f>Kwiecień!D227</f>
        <v>0</v>
      </c>
      <c r="O221" s="91">
        <f>Maj!D227</f>
        <v>0</v>
      </c>
      <c r="P221" s="91">
        <f>Czerwiec!D227</f>
        <v>0</v>
      </c>
      <c r="Q221" s="91">
        <f>Lipiec!D227</f>
        <v>0</v>
      </c>
      <c r="R221" s="91">
        <f>Sierpień!D227</f>
        <v>0</v>
      </c>
      <c r="S221" s="91">
        <f>Wrzesień!D227</f>
        <v>0</v>
      </c>
      <c r="T221" s="91">
        <f>Październik!D227</f>
        <v>0</v>
      </c>
      <c r="U221" s="91">
        <f>Listopad!D227</f>
        <v>0</v>
      </c>
      <c r="V221" s="91">
        <f>Grudzień!D227</f>
        <v>0</v>
      </c>
    </row>
    <row r="222" spans="2:22" s="44" customFormat="1" ht="16" outlineLevel="1" x14ac:dyDescent="0.2">
      <c r="B222" s="45" t="str">
        <f>'Wzorzec kategorii'!B184</f>
        <v>.</v>
      </c>
      <c r="C222" s="100">
        <f>Styczeń!C228+Luty!C228+Marzec!C228+Kwiecień!C228+Maj!C228+Czerwiec!C228+Lipiec!C228+Sierpień!C228+Wrzesień!C228+Październik!C228+Listopad!C228+Grudzień!C228</f>
        <v>0</v>
      </c>
      <c r="D222" s="100">
        <f t="shared" si="48"/>
        <v>0</v>
      </c>
      <c r="E222" s="99">
        <f t="shared" si="49"/>
        <v>0</v>
      </c>
      <c r="F222" s="48" t="str">
        <f t="shared" si="50"/>
        <v/>
      </c>
      <c r="G222" s="54"/>
      <c r="I222" s="45" t="str">
        <f>'Wzorzec kategorii'!B184</f>
        <v>.</v>
      </c>
      <c r="J222" s="105">
        <f t="shared" ca="1" si="47"/>
        <v>0</v>
      </c>
      <c r="K222" s="91">
        <f>Styczeń!D228</f>
        <v>0</v>
      </c>
      <c r="L222" s="91">
        <f>Luty!D228</f>
        <v>0</v>
      </c>
      <c r="M222" s="91">
        <f>Marzec!D228</f>
        <v>0</v>
      </c>
      <c r="N222" s="91">
        <f>Kwiecień!D228</f>
        <v>0</v>
      </c>
      <c r="O222" s="91">
        <f>Maj!D228</f>
        <v>0</v>
      </c>
      <c r="P222" s="91">
        <f>Czerwiec!D228</f>
        <v>0</v>
      </c>
      <c r="Q222" s="91">
        <f>Lipiec!D228</f>
        <v>0</v>
      </c>
      <c r="R222" s="91">
        <f>Sierpień!D228</f>
        <v>0</v>
      </c>
      <c r="S222" s="91">
        <f>Wrzesień!D228</f>
        <v>0</v>
      </c>
      <c r="T222" s="91">
        <f>Październik!D228</f>
        <v>0</v>
      </c>
      <c r="U222" s="91">
        <f>Listopad!D228</f>
        <v>0</v>
      </c>
      <c r="V222" s="91">
        <f>Grudzień!D228</f>
        <v>0</v>
      </c>
    </row>
    <row r="223" spans="2:22" s="44" customFormat="1" ht="16" outlineLevel="1" x14ac:dyDescent="0.2">
      <c r="B223" s="45" t="str">
        <f>'Wzorzec kategorii'!B185</f>
        <v>.</v>
      </c>
      <c r="C223" s="100">
        <f>Styczeń!C229+Luty!C229+Marzec!C229+Kwiecień!C229+Maj!C229+Czerwiec!C229+Lipiec!C229+Sierpień!C229+Wrzesień!C229+Październik!C229+Listopad!C229+Grudzień!C229</f>
        <v>0</v>
      </c>
      <c r="D223" s="100">
        <f t="shared" si="48"/>
        <v>0</v>
      </c>
      <c r="E223" s="99">
        <f t="shared" si="49"/>
        <v>0</v>
      </c>
      <c r="F223" s="48" t="str">
        <f t="shared" si="50"/>
        <v/>
      </c>
      <c r="G223" s="54"/>
      <c r="I223" s="45" t="str">
        <f>'Wzorzec kategorii'!B185</f>
        <v>.</v>
      </c>
      <c r="J223" s="105">
        <f t="shared" ca="1" si="47"/>
        <v>0</v>
      </c>
      <c r="K223" s="91">
        <f>Styczeń!D229</f>
        <v>0</v>
      </c>
      <c r="L223" s="91">
        <f>Luty!D229</f>
        <v>0</v>
      </c>
      <c r="M223" s="91">
        <f>Marzec!D229</f>
        <v>0</v>
      </c>
      <c r="N223" s="91">
        <f>Kwiecień!D229</f>
        <v>0</v>
      </c>
      <c r="O223" s="91">
        <f>Maj!D229</f>
        <v>0</v>
      </c>
      <c r="P223" s="91">
        <f>Czerwiec!D229</f>
        <v>0</v>
      </c>
      <c r="Q223" s="91">
        <f>Lipiec!D229</f>
        <v>0</v>
      </c>
      <c r="R223" s="91">
        <f>Sierpień!D229</f>
        <v>0</v>
      </c>
      <c r="S223" s="91">
        <f>Wrzesień!D229</f>
        <v>0</v>
      </c>
      <c r="T223" s="91">
        <f>Październik!D229</f>
        <v>0</v>
      </c>
      <c r="U223" s="91">
        <f>Listopad!D229</f>
        <v>0</v>
      </c>
      <c r="V223" s="91">
        <f>Grudzień!D229</f>
        <v>0</v>
      </c>
    </row>
    <row r="224" spans="2:22" s="44" customFormat="1" ht="16" outlineLevel="1" x14ac:dyDescent="0.2">
      <c r="B224" s="45" t="str">
        <f>'Wzorzec kategorii'!B186</f>
        <v>.</v>
      </c>
      <c r="C224" s="100">
        <f>Styczeń!C230+Luty!C230+Marzec!C230+Kwiecień!C230+Maj!C230+Czerwiec!C230+Lipiec!C230+Sierpień!C230+Wrzesień!C230+Październik!C230+Listopad!C230+Grudzień!C230</f>
        <v>0</v>
      </c>
      <c r="D224" s="100">
        <f t="shared" si="48"/>
        <v>0</v>
      </c>
      <c r="E224" s="99">
        <f t="shared" si="49"/>
        <v>0</v>
      </c>
      <c r="F224" s="48" t="str">
        <f t="shared" si="50"/>
        <v/>
      </c>
      <c r="G224" s="54"/>
      <c r="I224" s="45" t="str">
        <f>'Wzorzec kategorii'!B186</f>
        <v>.</v>
      </c>
      <c r="J224" s="105">
        <f t="shared" ca="1" si="47"/>
        <v>0</v>
      </c>
      <c r="K224" s="91">
        <f>Styczeń!D230</f>
        <v>0</v>
      </c>
      <c r="L224" s="91">
        <f>Luty!D230</f>
        <v>0</v>
      </c>
      <c r="M224" s="91">
        <f>Marzec!D230</f>
        <v>0</v>
      </c>
      <c r="N224" s="91">
        <f>Kwiecień!D230</f>
        <v>0</v>
      </c>
      <c r="O224" s="91">
        <f>Maj!D230</f>
        <v>0</v>
      </c>
      <c r="P224" s="91">
        <f>Czerwiec!D230</f>
        <v>0</v>
      </c>
      <c r="Q224" s="91">
        <f>Lipiec!D230</f>
        <v>0</v>
      </c>
      <c r="R224" s="91">
        <f>Sierpień!D230</f>
        <v>0</v>
      </c>
      <c r="S224" s="91">
        <f>Wrzesień!D230</f>
        <v>0</v>
      </c>
      <c r="T224" s="91">
        <f>Październik!D230</f>
        <v>0</v>
      </c>
      <c r="U224" s="91">
        <f>Listopad!D230</f>
        <v>0</v>
      </c>
      <c r="V224" s="91">
        <f>Grudzień!D230</f>
        <v>0</v>
      </c>
    </row>
    <row r="225" spans="2:22" s="44" customFormat="1" ht="16" outlineLevel="1" x14ac:dyDescent="0.2">
      <c r="B225" s="45" t="str">
        <f>'Wzorzec kategorii'!B187</f>
        <v>.</v>
      </c>
      <c r="C225" s="100">
        <f>Styczeń!C231+Luty!C231+Marzec!C231+Kwiecień!C231+Maj!C231+Czerwiec!C231+Lipiec!C231+Sierpień!C231+Wrzesień!C231+Październik!C231+Listopad!C231+Grudzień!C231</f>
        <v>0</v>
      </c>
      <c r="D225" s="100">
        <f t="shared" si="48"/>
        <v>0</v>
      </c>
      <c r="E225" s="99">
        <f t="shared" si="49"/>
        <v>0</v>
      </c>
      <c r="F225" s="48" t="str">
        <f t="shared" si="50"/>
        <v/>
      </c>
      <c r="G225" s="54"/>
      <c r="I225" s="45" t="str">
        <f>'Wzorzec kategorii'!B187</f>
        <v>.</v>
      </c>
      <c r="J225" s="105">
        <f t="shared" ca="1" si="47"/>
        <v>0</v>
      </c>
      <c r="K225" s="91">
        <f>Styczeń!D231</f>
        <v>0</v>
      </c>
      <c r="L225" s="91">
        <f>Luty!D231</f>
        <v>0</v>
      </c>
      <c r="M225" s="91">
        <f>Marzec!D231</f>
        <v>0</v>
      </c>
      <c r="N225" s="91">
        <f>Kwiecień!D231</f>
        <v>0</v>
      </c>
      <c r="O225" s="91">
        <f>Maj!D231</f>
        <v>0</v>
      </c>
      <c r="P225" s="91">
        <f>Czerwiec!D231</f>
        <v>0</v>
      </c>
      <c r="Q225" s="91">
        <f>Lipiec!D231</f>
        <v>0</v>
      </c>
      <c r="R225" s="91">
        <f>Sierpień!D231</f>
        <v>0</v>
      </c>
      <c r="S225" s="91">
        <f>Wrzesień!D231</f>
        <v>0</v>
      </c>
      <c r="T225" s="91">
        <f>Październik!D231</f>
        <v>0</v>
      </c>
      <c r="U225" s="91">
        <f>Listopad!D231</f>
        <v>0</v>
      </c>
      <c r="V225" s="91">
        <f>Grudzień!D231</f>
        <v>0</v>
      </c>
    </row>
    <row r="226" spans="2:22" s="44" customFormat="1" ht="16" outlineLevel="1" x14ac:dyDescent="0.2">
      <c r="B226" s="45" t="str">
        <f>'Wzorzec kategorii'!B188</f>
        <v>.</v>
      </c>
      <c r="C226" s="100">
        <f>Styczeń!C232+Luty!C232+Marzec!C232+Kwiecień!C232+Maj!C232+Czerwiec!C232+Lipiec!C232+Sierpień!C232+Wrzesień!C232+Październik!C232+Listopad!C232+Grudzień!C232</f>
        <v>0</v>
      </c>
      <c r="D226" s="100">
        <f t="shared" si="48"/>
        <v>0</v>
      </c>
      <c r="E226" s="99">
        <f t="shared" si="49"/>
        <v>0</v>
      </c>
      <c r="F226" s="50" t="str">
        <f t="shared" si="50"/>
        <v/>
      </c>
      <c r="G226" s="55"/>
      <c r="I226" s="45" t="str">
        <f>'Wzorzec kategorii'!B188</f>
        <v>.</v>
      </c>
      <c r="J226" s="105">
        <f t="shared" ca="1" si="47"/>
        <v>0</v>
      </c>
      <c r="K226" s="91">
        <f>Styczeń!D232</f>
        <v>0</v>
      </c>
      <c r="L226" s="91">
        <f>Luty!D232</f>
        <v>0</v>
      </c>
      <c r="M226" s="91">
        <f>Marzec!D232</f>
        <v>0</v>
      </c>
      <c r="N226" s="91">
        <f>Kwiecień!D232</f>
        <v>0</v>
      </c>
      <c r="O226" s="91">
        <f>Maj!D232</f>
        <v>0</v>
      </c>
      <c r="P226" s="91">
        <f>Czerwiec!D232</f>
        <v>0</v>
      </c>
      <c r="Q226" s="91">
        <f>Lipiec!D232</f>
        <v>0</v>
      </c>
      <c r="R226" s="91">
        <f>Sierpień!D232</f>
        <v>0</v>
      </c>
      <c r="S226" s="91">
        <f>Wrzesień!D232</f>
        <v>0</v>
      </c>
      <c r="T226" s="91">
        <f>Październik!D232</f>
        <v>0</v>
      </c>
      <c r="U226" s="91">
        <f>Listopad!D232</f>
        <v>0</v>
      </c>
      <c r="V226" s="91">
        <f>Grudzień!D232</f>
        <v>0</v>
      </c>
    </row>
    <row r="227" spans="2:22" s="44" customFormat="1" ht="16" outlineLevel="1" x14ac:dyDescent="0.2">
      <c r="B227" s="45" t="str">
        <f>'Wzorzec kategorii'!B189</f>
        <v>.</v>
      </c>
      <c r="C227" s="100">
        <f>Styczeń!C233+Luty!C233+Marzec!C233+Kwiecień!C233+Maj!C233+Czerwiec!C233+Lipiec!C233+Sierpień!C233+Wrzesień!C233+Październik!C233+Listopad!C233+Grudzień!C233</f>
        <v>0</v>
      </c>
      <c r="D227" s="100">
        <f t="shared" si="48"/>
        <v>0</v>
      </c>
      <c r="E227" s="99">
        <f t="shared" si="49"/>
        <v>0</v>
      </c>
      <c r="F227" s="50" t="str">
        <f t="shared" si="50"/>
        <v/>
      </c>
      <c r="G227" s="55"/>
      <c r="I227" s="45" t="str">
        <f>'Wzorzec kategorii'!B189</f>
        <v>.</v>
      </c>
      <c r="J227" s="105">
        <f t="shared" ca="1" si="47"/>
        <v>0</v>
      </c>
      <c r="K227" s="91">
        <f>Styczeń!D233</f>
        <v>0</v>
      </c>
      <c r="L227" s="91">
        <f>Luty!D233</f>
        <v>0</v>
      </c>
      <c r="M227" s="91">
        <f>Marzec!D233</f>
        <v>0</v>
      </c>
      <c r="N227" s="91">
        <f>Kwiecień!D233</f>
        <v>0</v>
      </c>
      <c r="O227" s="91">
        <f>Maj!D233</f>
        <v>0</v>
      </c>
      <c r="P227" s="91">
        <f>Czerwiec!D233</f>
        <v>0</v>
      </c>
      <c r="Q227" s="91">
        <f>Lipiec!D233</f>
        <v>0</v>
      </c>
      <c r="R227" s="91">
        <f>Sierpień!D233</f>
        <v>0</v>
      </c>
      <c r="S227" s="91">
        <f>Wrzesień!D233</f>
        <v>0</v>
      </c>
      <c r="T227" s="91">
        <f>Październik!D233</f>
        <v>0</v>
      </c>
      <c r="U227" s="91">
        <f>Listopad!D233</f>
        <v>0</v>
      </c>
      <c r="V227" s="91">
        <f>Grudzień!D233</f>
        <v>0</v>
      </c>
    </row>
    <row r="228" spans="2:22" s="44" customFormat="1" outlineLevel="1" x14ac:dyDescent="0.2">
      <c r="C228" s="91"/>
      <c r="D228" s="91"/>
      <c r="E228" s="91"/>
      <c r="I228" s="45"/>
    </row>
    <row r="229" spans="2:22" s="44" customFormat="1" ht="16" x14ac:dyDescent="0.2">
      <c r="B229" s="41" t="str">
        <f>'Wzorzec kategorii'!B191</f>
        <v>INNE 2</v>
      </c>
      <c r="C229" s="96">
        <f>Styczeń!C235+Luty!C235+Marzec!C235+Kwiecień!C235+Maj!C235+Czerwiec!C235+Lipiec!C235+Sierpień!C235+Wrzesień!C235+Październik!C235+Listopad!C235+Grudzień!C235</f>
        <v>0</v>
      </c>
      <c r="D229" s="97">
        <f>(SUM(K229:V229))</f>
        <v>0</v>
      </c>
      <c r="E229" s="96">
        <f>C229-D229</f>
        <v>0</v>
      </c>
      <c r="F229" s="43" t="str">
        <f>IFERROR(D229/C229,"")</f>
        <v/>
      </c>
      <c r="G229" s="42"/>
      <c r="I229" s="62" t="str">
        <f>'Wzorzec kategorii'!B191</f>
        <v>INNE 2</v>
      </c>
      <c r="J229" s="105">
        <f t="shared" ref="J229:J239" ca="1" si="51">(SUM(K229:V229)/$J$44)</f>
        <v>0</v>
      </c>
      <c r="K229" s="96">
        <f>Styczeń!D235</f>
        <v>0</v>
      </c>
      <c r="L229" s="96">
        <f>Luty!D235</f>
        <v>0</v>
      </c>
      <c r="M229" s="96">
        <f>Marzec!D235</f>
        <v>0</v>
      </c>
      <c r="N229" s="96">
        <f>Kwiecień!D235</f>
        <v>0</v>
      </c>
      <c r="O229" s="96">
        <f>Maj!D235</f>
        <v>0</v>
      </c>
      <c r="P229" s="96">
        <f>Czerwiec!D235</f>
        <v>0</v>
      </c>
      <c r="Q229" s="96">
        <f>Lipiec!D235</f>
        <v>0</v>
      </c>
      <c r="R229" s="96">
        <f>Sierpień!D235</f>
        <v>0</v>
      </c>
      <c r="S229" s="96">
        <f>Wrzesień!D235</f>
        <v>0</v>
      </c>
      <c r="T229" s="96">
        <f>Październik!D235</f>
        <v>0</v>
      </c>
      <c r="U229" s="96">
        <f>Listopad!D235</f>
        <v>0</v>
      </c>
      <c r="V229" s="96">
        <f>Grudzień!D235</f>
        <v>0</v>
      </c>
    </row>
    <row r="230" spans="2:22" s="44" customFormat="1" ht="16" outlineLevel="1" x14ac:dyDescent="0.2">
      <c r="B230" s="45" t="str">
        <f>'Wzorzec kategorii'!B192</f>
        <v>.</v>
      </c>
      <c r="C230" s="100">
        <f>Styczeń!C236+Luty!C236+Marzec!C236+Kwiecień!C236+Maj!C236+Czerwiec!C236+Lipiec!C236+Sierpień!C236+Wrzesień!C236+Październik!C236+Listopad!C236+Grudzień!C236</f>
        <v>0</v>
      </c>
      <c r="D230" s="100">
        <f t="shared" ref="D230:D239" si="52">(SUM(K230:V230))</f>
        <v>0</v>
      </c>
      <c r="E230" s="99">
        <f t="shared" ref="E230:E239" si="53">C230-D230</f>
        <v>0</v>
      </c>
      <c r="F230" s="48" t="str">
        <f t="shared" ref="F230:F239" si="54">IFERROR(D230/C230,"")</f>
        <v/>
      </c>
      <c r="G230" s="54"/>
      <c r="I230" s="45" t="str">
        <f>'Wzorzec kategorii'!B192</f>
        <v>.</v>
      </c>
      <c r="J230" s="105">
        <f t="shared" ca="1" si="51"/>
        <v>0</v>
      </c>
      <c r="K230" s="91">
        <f>Styczeń!D236</f>
        <v>0</v>
      </c>
      <c r="L230" s="91">
        <f>Luty!D236</f>
        <v>0</v>
      </c>
      <c r="M230" s="91">
        <f>Marzec!D236</f>
        <v>0</v>
      </c>
      <c r="N230" s="91">
        <f>Kwiecień!D236</f>
        <v>0</v>
      </c>
      <c r="O230" s="91">
        <f>Maj!D236</f>
        <v>0</v>
      </c>
      <c r="P230" s="91">
        <f>Czerwiec!D236</f>
        <v>0</v>
      </c>
      <c r="Q230" s="91">
        <f>Lipiec!D236</f>
        <v>0</v>
      </c>
      <c r="R230" s="91">
        <f>Sierpień!D236</f>
        <v>0</v>
      </c>
      <c r="S230" s="91">
        <f>Wrzesień!D236</f>
        <v>0</v>
      </c>
      <c r="T230" s="91">
        <f>Październik!D236</f>
        <v>0</v>
      </c>
      <c r="U230" s="91">
        <f>Listopad!D236</f>
        <v>0</v>
      </c>
      <c r="V230" s="91">
        <f>Grudzień!D236</f>
        <v>0</v>
      </c>
    </row>
    <row r="231" spans="2:22" s="44" customFormat="1" ht="16" outlineLevel="1" x14ac:dyDescent="0.2">
      <c r="B231" s="45" t="str">
        <f>'Wzorzec kategorii'!B193</f>
        <v>.</v>
      </c>
      <c r="C231" s="100">
        <f>Styczeń!C237+Luty!C237+Marzec!C237+Kwiecień!C237+Maj!C237+Czerwiec!C237+Lipiec!C237+Sierpień!C237+Wrzesień!C237+Październik!C237+Listopad!C237+Grudzień!C237</f>
        <v>0</v>
      </c>
      <c r="D231" s="100">
        <f t="shared" si="52"/>
        <v>0</v>
      </c>
      <c r="E231" s="99">
        <f t="shared" si="53"/>
        <v>0</v>
      </c>
      <c r="F231" s="48" t="str">
        <f t="shared" si="54"/>
        <v/>
      </c>
      <c r="G231" s="54"/>
      <c r="I231" s="45" t="str">
        <f>'Wzorzec kategorii'!B193</f>
        <v>.</v>
      </c>
      <c r="J231" s="105">
        <f t="shared" ca="1" si="51"/>
        <v>0</v>
      </c>
      <c r="K231" s="91">
        <f>Styczeń!D237</f>
        <v>0</v>
      </c>
      <c r="L231" s="91">
        <f>Luty!D237</f>
        <v>0</v>
      </c>
      <c r="M231" s="91">
        <f>Marzec!D237</f>
        <v>0</v>
      </c>
      <c r="N231" s="91">
        <f>Kwiecień!D237</f>
        <v>0</v>
      </c>
      <c r="O231" s="91">
        <f>Maj!D237</f>
        <v>0</v>
      </c>
      <c r="P231" s="91">
        <f>Czerwiec!D237</f>
        <v>0</v>
      </c>
      <c r="Q231" s="91">
        <f>Lipiec!D237</f>
        <v>0</v>
      </c>
      <c r="R231" s="91">
        <f>Sierpień!D237</f>
        <v>0</v>
      </c>
      <c r="S231" s="91">
        <f>Wrzesień!D237</f>
        <v>0</v>
      </c>
      <c r="T231" s="91">
        <f>Październik!D237</f>
        <v>0</v>
      </c>
      <c r="U231" s="91">
        <f>Listopad!D237</f>
        <v>0</v>
      </c>
      <c r="V231" s="91">
        <f>Grudzień!D237</f>
        <v>0</v>
      </c>
    </row>
    <row r="232" spans="2:22" s="44" customFormat="1" ht="16" outlineLevel="1" x14ac:dyDescent="0.2">
      <c r="B232" s="45" t="str">
        <f>'Wzorzec kategorii'!B194</f>
        <v>.</v>
      </c>
      <c r="C232" s="100">
        <f>Styczeń!C238+Luty!C238+Marzec!C238+Kwiecień!C238+Maj!C238+Czerwiec!C238+Lipiec!C238+Sierpień!C238+Wrzesień!C238+Październik!C238+Listopad!C238+Grudzień!C238</f>
        <v>0</v>
      </c>
      <c r="D232" s="100">
        <f t="shared" si="52"/>
        <v>0</v>
      </c>
      <c r="E232" s="99">
        <f t="shared" si="53"/>
        <v>0</v>
      </c>
      <c r="F232" s="48" t="str">
        <f t="shared" si="54"/>
        <v/>
      </c>
      <c r="G232" s="54"/>
      <c r="I232" s="45" t="str">
        <f>'Wzorzec kategorii'!B194</f>
        <v>.</v>
      </c>
      <c r="J232" s="105">
        <f t="shared" ca="1" si="51"/>
        <v>0</v>
      </c>
      <c r="K232" s="91">
        <f>Styczeń!D238</f>
        <v>0</v>
      </c>
      <c r="L232" s="91">
        <f>Luty!D238</f>
        <v>0</v>
      </c>
      <c r="M232" s="91">
        <f>Marzec!D238</f>
        <v>0</v>
      </c>
      <c r="N232" s="91">
        <f>Kwiecień!D238</f>
        <v>0</v>
      </c>
      <c r="O232" s="91">
        <f>Maj!D238</f>
        <v>0</v>
      </c>
      <c r="P232" s="91">
        <f>Czerwiec!D238</f>
        <v>0</v>
      </c>
      <c r="Q232" s="91">
        <f>Lipiec!D238</f>
        <v>0</v>
      </c>
      <c r="R232" s="91">
        <f>Sierpień!D238</f>
        <v>0</v>
      </c>
      <c r="S232" s="91">
        <f>Wrzesień!D238</f>
        <v>0</v>
      </c>
      <c r="T232" s="91">
        <f>Październik!D238</f>
        <v>0</v>
      </c>
      <c r="U232" s="91">
        <f>Listopad!D238</f>
        <v>0</v>
      </c>
      <c r="V232" s="91">
        <f>Grudzień!D238</f>
        <v>0</v>
      </c>
    </row>
    <row r="233" spans="2:22" s="44" customFormat="1" ht="16" outlineLevel="1" x14ac:dyDescent="0.2">
      <c r="B233" s="45" t="str">
        <f>'Wzorzec kategorii'!B195</f>
        <v>.</v>
      </c>
      <c r="C233" s="100">
        <f>Styczeń!C239+Luty!C239+Marzec!C239+Kwiecień!C239+Maj!C239+Czerwiec!C239+Lipiec!C239+Sierpień!C239+Wrzesień!C239+Październik!C239+Listopad!C239+Grudzień!C239</f>
        <v>0</v>
      </c>
      <c r="D233" s="100">
        <f t="shared" si="52"/>
        <v>0</v>
      </c>
      <c r="E233" s="99">
        <f t="shared" si="53"/>
        <v>0</v>
      </c>
      <c r="F233" s="48" t="str">
        <f t="shared" si="54"/>
        <v/>
      </c>
      <c r="G233" s="54"/>
      <c r="I233" s="45" t="str">
        <f>'Wzorzec kategorii'!B195</f>
        <v>.</v>
      </c>
      <c r="J233" s="105">
        <f t="shared" ca="1" si="51"/>
        <v>0</v>
      </c>
      <c r="K233" s="91">
        <f>Styczeń!D239</f>
        <v>0</v>
      </c>
      <c r="L233" s="91">
        <f>Luty!D239</f>
        <v>0</v>
      </c>
      <c r="M233" s="91">
        <f>Marzec!D239</f>
        <v>0</v>
      </c>
      <c r="N233" s="91">
        <f>Kwiecień!D239</f>
        <v>0</v>
      </c>
      <c r="O233" s="91">
        <f>Maj!D239</f>
        <v>0</v>
      </c>
      <c r="P233" s="91">
        <f>Czerwiec!D239</f>
        <v>0</v>
      </c>
      <c r="Q233" s="91">
        <f>Lipiec!D239</f>
        <v>0</v>
      </c>
      <c r="R233" s="91">
        <f>Sierpień!D239</f>
        <v>0</v>
      </c>
      <c r="S233" s="91">
        <f>Wrzesień!D239</f>
        <v>0</v>
      </c>
      <c r="T233" s="91">
        <f>Październik!D239</f>
        <v>0</v>
      </c>
      <c r="U233" s="91">
        <f>Listopad!D239</f>
        <v>0</v>
      </c>
      <c r="V233" s="91">
        <f>Grudzień!D239</f>
        <v>0</v>
      </c>
    </row>
    <row r="234" spans="2:22" s="44" customFormat="1" ht="16" outlineLevel="1" x14ac:dyDescent="0.2">
      <c r="B234" s="45" t="str">
        <f>'Wzorzec kategorii'!B196</f>
        <v>.</v>
      </c>
      <c r="C234" s="100">
        <f>Styczeń!C240+Luty!C240+Marzec!C240+Kwiecień!C240+Maj!C240+Czerwiec!C240+Lipiec!C240+Sierpień!C240+Wrzesień!C240+Październik!C240+Listopad!C240+Grudzień!C240</f>
        <v>0</v>
      </c>
      <c r="D234" s="100">
        <f t="shared" si="52"/>
        <v>0</v>
      </c>
      <c r="E234" s="99">
        <f t="shared" si="53"/>
        <v>0</v>
      </c>
      <c r="F234" s="48" t="str">
        <f t="shared" si="54"/>
        <v/>
      </c>
      <c r="G234" s="54"/>
      <c r="I234" s="45" t="str">
        <f>'Wzorzec kategorii'!B196</f>
        <v>.</v>
      </c>
      <c r="J234" s="105">
        <f t="shared" ca="1" si="51"/>
        <v>0</v>
      </c>
      <c r="K234" s="91">
        <f>Styczeń!D240</f>
        <v>0</v>
      </c>
      <c r="L234" s="91">
        <f>Luty!D240</f>
        <v>0</v>
      </c>
      <c r="M234" s="91">
        <f>Marzec!D240</f>
        <v>0</v>
      </c>
      <c r="N234" s="91">
        <f>Kwiecień!D240</f>
        <v>0</v>
      </c>
      <c r="O234" s="91">
        <f>Maj!D240</f>
        <v>0</v>
      </c>
      <c r="P234" s="91">
        <f>Czerwiec!D240</f>
        <v>0</v>
      </c>
      <c r="Q234" s="91">
        <f>Lipiec!D240</f>
        <v>0</v>
      </c>
      <c r="R234" s="91">
        <f>Sierpień!D240</f>
        <v>0</v>
      </c>
      <c r="S234" s="91">
        <f>Wrzesień!D240</f>
        <v>0</v>
      </c>
      <c r="T234" s="91">
        <f>Październik!D240</f>
        <v>0</v>
      </c>
      <c r="U234" s="91">
        <f>Listopad!D240</f>
        <v>0</v>
      </c>
      <c r="V234" s="91">
        <f>Grudzień!D240</f>
        <v>0</v>
      </c>
    </row>
    <row r="235" spans="2:22" s="44" customFormat="1" ht="16" outlineLevel="1" x14ac:dyDescent="0.2">
      <c r="B235" s="45" t="str">
        <f>'Wzorzec kategorii'!B197</f>
        <v>.</v>
      </c>
      <c r="C235" s="100">
        <f>Styczeń!C241+Luty!C241+Marzec!C241+Kwiecień!C241+Maj!C241+Czerwiec!C241+Lipiec!C241+Sierpień!C241+Wrzesień!C241+Październik!C241+Listopad!C241+Grudzień!C241</f>
        <v>0</v>
      </c>
      <c r="D235" s="100">
        <f t="shared" si="52"/>
        <v>0</v>
      </c>
      <c r="E235" s="99">
        <f t="shared" si="53"/>
        <v>0</v>
      </c>
      <c r="F235" s="48" t="str">
        <f t="shared" si="54"/>
        <v/>
      </c>
      <c r="G235" s="54"/>
      <c r="I235" s="45" t="str">
        <f>'Wzorzec kategorii'!B197</f>
        <v>.</v>
      </c>
      <c r="J235" s="105">
        <f t="shared" ca="1" si="51"/>
        <v>0</v>
      </c>
      <c r="K235" s="91">
        <f>Styczeń!D241</f>
        <v>0</v>
      </c>
      <c r="L235" s="91">
        <f>Luty!D241</f>
        <v>0</v>
      </c>
      <c r="M235" s="91">
        <f>Marzec!D241</f>
        <v>0</v>
      </c>
      <c r="N235" s="91">
        <f>Kwiecień!D241</f>
        <v>0</v>
      </c>
      <c r="O235" s="91">
        <f>Maj!D241</f>
        <v>0</v>
      </c>
      <c r="P235" s="91">
        <f>Czerwiec!D241</f>
        <v>0</v>
      </c>
      <c r="Q235" s="91">
        <f>Lipiec!D241</f>
        <v>0</v>
      </c>
      <c r="R235" s="91">
        <f>Sierpień!D241</f>
        <v>0</v>
      </c>
      <c r="S235" s="91">
        <f>Wrzesień!D241</f>
        <v>0</v>
      </c>
      <c r="T235" s="91">
        <f>Październik!D241</f>
        <v>0</v>
      </c>
      <c r="U235" s="91">
        <f>Listopad!D241</f>
        <v>0</v>
      </c>
      <c r="V235" s="91">
        <f>Grudzień!D241</f>
        <v>0</v>
      </c>
    </row>
    <row r="236" spans="2:22" s="44" customFormat="1" ht="16" outlineLevel="1" x14ac:dyDescent="0.2">
      <c r="B236" s="45" t="str">
        <f>'Wzorzec kategorii'!B198</f>
        <v>.</v>
      </c>
      <c r="C236" s="100">
        <f>Styczeń!C242+Luty!C242+Marzec!C242+Kwiecień!C242+Maj!C242+Czerwiec!C242+Lipiec!C242+Sierpień!C242+Wrzesień!C242+Październik!C242+Listopad!C242+Grudzień!C242</f>
        <v>0</v>
      </c>
      <c r="D236" s="100">
        <f t="shared" si="52"/>
        <v>0</v>
      </c>
      <c r="E236" s="99">
        <f t="shared" si="53"/>
        <v>0</v>
      </c>
      <c r="F236" s="48" t="str">
        <f t="shared" si="54"/>
        <v/>
      </c>
      <c r="G236" s="54"/>
      <c r="I236" s="45" t="str">
        <f>'Wzorzec kategorii'!B198</f>
        <v>.</v>
      </c>
      <c r="J236" s="105">
        <f t="shared" ca="1" si="51"/>
        <v>0</v>
      </c>
      <c r="K236" s="91">
        <f>Styczeń!D242</f>
        <v>0</v>
      </c>
      <c r="L236" s="91">
        <f>Luty!D242</f>
        <v>0</v>
      </c>
      <c r="M236" s="91">
        <f>Marzec!D242</f>
        <v>0</v>
      </c>
      <c r="N236" s="91">
        <f>Kwiecień!D242</f>
        <v>0</v>
      </c>
      <c r="O236" s="91">
        <f>Maj!D242</f>
        <v>0</v>
      </c>
      <c r="P236" s="91">
        <f>Czerwiec!D242</f>
        <v>0</v>
      </c>
      <c r="Q236" s="91">
        <f>Lipiec!D242</f>
        <v>0</v>
      </c>
      <c r="R236" s="91">
        <f>Sierpień!D242</f>
        <v>0</v>
      </c>
      <c r="S236" s="91">
        <f>Wrzesień!D242</f>
        <v>0</v>
      </c>
      <c r="T236" s="91">
        <f>Październik!D242</f>
        <v>0</v>
      </c>
      <c r="U236" s="91">
        <f>Listopad!D242</f>
        <v>0</v>
      </c>
      <c r="V236" s="91">
        <f>Grudzień!D242</f>
        <v>0</v>
      </c>
    </row>
    <row r="237" spans="2:22" s="44" customFormat="1" ht="16" outlineLevel="1" x14ac:dyDescent="0.2">
      <c r="B237" s="45" t="str">
        <f>'Wzorzec kategorii'!B199</f>
        <v>.</v>
      </c>
      <c r="C237" s="100">
        <f>Styczeń!C243+Luty!C243+Marzec!C243+Kwiecień!C243+Maj!C243+Czerwiec!C243+Lipiec!C243+Sierpień!C243+Wrzesień!C243+Październik!C243+Listopad!C243+Grudzień!C243</f>
        <v>0</v>
      </c>
      <c r="D237" s="100">
        <f t="shared" si="52"/>
        <v>0</v>
      </c>
      <c r="E237" s="99">
        <f t="shared" si="53"/>
        <v>0</v>
      </c>
      <c r="F237" s="48" t="str">
        <f t="shared" si="54"/>
        <v/>
      </c>
      <c r="G237" s="54"/>
      <c r="I237" s="45" t="str">
        <f>'Wzorzec kategorii'!B199</f>
        <v>.</v>
      </c>
      <c r="J237" s="105">
        <f t="shared" ca="1" si="51"/>
        <v>0</v>
      </c>
      <c r="K237" s="91">
        <f>Styczeń!D243</f>
        <v>0</v>
      </c>
      <c r="L237" s="91">
        <f>Luty!D243</f>
        <v>0</v>
      </c>
      <c r="M237" s="91">
        <f>Marzec!D243</f>
        <v>0</v>
      </c>
      <c r="N237" s="91">
        <f>Kwiecień!D243</f>
        <v>0</v>
      </c>
      <c r="O237" s="91">
        <f>Maj!D243</f>
        <v>0</v>
      </c>
      <c r="P237" s="91">
        <f>Czerwiec!D243</f>
        <v>0</v>
      </c>
      <c r="Q237" s="91">
        <f>Lipiec!D243</f>
        <v>0</v>
      </c>
      <c r="R237" s="91">
        <f>Sierpień!D243</f>
        <v>0</v>
      </c>
      <c r="S237" s="91">
        <f>Wrzesień!D243</f>
        <v>0</v>
      </c>
      <c r="T237" s="91">
        <f>Październik!D243</f>
        <v>0</v>
      </c>
      <c r="U237" s="91">
        <f>Listopad!D243</f>
        <v>0</v>
      </c>
      <c r="V237" s="91">
        <f>Grudzień!D243</f>
        <v>0</v>
      </c>
    </row>
    <row r="238" spans="2:22" s="44" customFormat="1" ht="16" outlineLevel="1" x14ac:dyDescent="0.2">
      <c r="B238" s="45" t="str">
        <f>'Wzorzec kategorii'!B200</f>
        <v>.</v>
      </c>
      <c r="C238" s="100">
        <f>Styczeń!C244+Luty!C244+Marzec!C244+Kwiecień!C244+Maj!C244+Czerwiec!C244+Lipiec!C244+Sierpień!C244+Wrzesień!C244+Październik!C244+Listopad!C244+Grudzień!C244</f>
        <v>0</v>
      </c>
      <c r="D238" s="100">
        <f t="shared" si="52"/>
        <v>0</v>
      </c>
      <c r="E238" s="99">
        <f t="shared" si="53"/>
        <v>0</v>
      </c>
      <c r="F238" s="50" t="str">
        <f t="shared" si="54"/>
        <v/>
      </c>
      <c r="G238" s="55"/>
      <c r="I238" s="45" t="str">
        <f>'Wzorzec kategorii'!B200</f>
        <v>.</v>
      </c>
      <c r="J238" s="105">
        <f t="shared" ca="1" si="51"/>
        <v>0</v>
      </c>
      <c r="K238" s="91">
        <f>Styczeń!D244</f>
        <v>0</v>
      </c>
      <c r="L238" s="91">
        <f>Luty!D244</f>
        <v>0</v>
      </c>
      <c r="M238" s="91">
        <f>Marzec!D244</f>
        <v>0</v>
      </c>
      <c r="N238" s="91">
        <f>Kwiecień!D244</f>
        <v>0</v>
      </c>
      <c r="O238" s="91">
        <f>Maj!D244</f>
        <v>0</v>
      </c>
      <c r="P238" s="91">
        <f>Czerwiec!D244</f>
        <v>0</v>
      </c>
      <c r="Q238" s="91">
        <f>Lipiec!D244</f>
        <v>0</v>
      </c>
      <c r="R238" s="91">
        <f>Sierpień!D244</f>
        <v>0</v>
      </c>
      <c r="S238" s="91">
        <f>Wrzesień!D244</f>
        <v>0</v>
      </c>
      <c r="T238" s="91">
        <f>Październik!D244</f>
        <v>0</v>
      </c>
      <c r="U238" s="91">
        <f>Listopad!D244</f>
        <v>0</v>
      </c>
      <c r="V238" s="91">
        <f>Grudzień!D244</f>
        <v>0</v>
      </c>
    </row>
    <row r="239" spans="2:22" s="44" customFormat="1" ht="16" outlineLevel="1" x14ac:dyDescent="0.2">
      <c r="B239" s="45" t="str">
        <f>'Wzorzec kategorii'!B201</f>
        <v>.</v>
      </c>
      <c r="C239" s="100">
        <f>Styczeń!C245+Luty!C245+Marzec!C245+Kwiecień!C245+Maj!C245+Czerwiec!C245+Lipiec!C245+Sierpień!C245+Wrzesień!C245+Październik!C245+Listopad!C245+Grudzień!C245</f>
        <v>0</v>
      </c>
      <c r="D239" s="100">
        <f t="shared" si="52"/>
        <v>0</v>
      </c>
      <c r="E239" s="99">
        <f t="shared" si="53"/>
        <v>0</v>
      </c>
      <c r="F239" s="50" t="str">
        <f t="shared" si="54"/>
        <v/>
      </c>
      <c r="G239" s="55"/>
      <c r="I239" s="45" t="str">
        <f>'Wzorzec kategorii'!B201</f>
        <v>.</v>
      </c>
      <c r="J239" s="105">
        <f t="shared" ca="1" si="51"/>
        <v>0</v>
      </c>
      <c r="K239" s="91">
        <f>Styczeń!D245</f>
        <v>0</v>
      </c>
      <c r="L239" s="91">
        <f>Luty!D245</f>
        <v>0</v>
      </c>
      <c r="M239" s="91">
        <f>Marzec!D245</f>
        <v>0</v>
      </c>
      <c r="N239" s="91">
        <f>Kwiecień!D245</f>
        <v>0</v>
      </c>
      <c r="O239" s="91">
        <f>Maj!D245</f>
        <v>0</v>
      </c>
      <c r="P239" s="91">
        <f>Czerwiec!D245</f>
        <v>0</v>
      </c>
      <c r="Q239" s="91">
        <f>Lipiec!D245</f>
        <v>0</v>
      </c>
      <c r="R239" s="91">
        <f>Sierpień!D245</f>
        <v>0</v>
      </c>
      <c r="S239" s="91">
        <f>Wrzesień!D245</f>
        <v>0</v>
      </c>
      <c r="T239" s="91">
        <f>Październik!D245</f>
        <v>0</v>
      </c>
      <c r="U239" s="91">
        <f>Listopad!D245</f>
        <v>0</v>
      </c>
      <c r="V239" s="91">
        <f>Grudzień!D245</f>
        <v>0</v>
      </c>
    </row>
    <row r="240" spans="2:22" s="44" customFormat="1" outlineLevel="1" x14ac:dyDescent="0.2">
      <c r="C240" s="91"/>
      <c r="D240" s="91"/>
      <c r="E240" s="91"/>
      <c r="I240" s="45"/>
    </row>
    <row r="241" spans="2:22" s="44" customFormat="1" ht="16" x14ac:dyDescent="0.2">
      <c r="B241" s="41" t="str">
        <f>'Wzorzec kategorii'!B203</f>
        <v>INNE 3</v>
      </c>
      <c r="C241" s="96">
        <f>Styczeń!C247+Luty!C247+Marzec!C247+Kwiecień!C247+Maj!C247+Czerwiec!C247+Lipiec!C247+Sierpień!C247+Wrzesień!C247+Październik!C247+Listopad!C247+Grudzień!C247</f>
        <v>0</v>
      </c>
      <c r="D241" s="97">
        <f>(SUM(K241:V241))</f>
        <v>0</v>
      </c>
      <c r="E241" s="96">
        <f>C241-D241</f>
        <v>0</v>
      </c>
      <c r="F241" s="43" t="str">
        <f>IFERROR(D241/C241,"")</f>
        <v/>
      </c>
      <c r="G241" s="42"/>
      <c r="I241" s="62" t="str">
        <f>'Wzorzec kategorii'!B203</f>
        <v>INNE 3</v>
      </c>
      <c r="J241" s="105">
        <f t="shared" ref="J241:J251" ca="1" si="55">(SUM(K241:V241)/$J$44)</f>
        <v>0</v>
      </c>
      <c r="K241" s="96">
        <f>Styczeń!D247</f>
        <v>0</v>
      </c>
      <c r="L241" s="96">
        <f>Luty!D247</f>
        <v>0</v>
      </c>
      <c r="M241" s="96">
        <f>Marzec!D247</f>
        <v>0</v>
      </c>
      <c r="N241" s="96">
        <f>Kwiecień!D247</f>
        <v>0</v>
      </c>
      <c r="O241" s="96">
        <f>Maj!D247</f>
        <v>0</v>
      </c>
      <c r="P241" s="96">
        <f>Czerwiec!D247</f>
        <v>0</v>
      </c>
      <c r="Q241" s="96">
        <f>Lipiec!D247</f>
        <v>0</v>
      </c>
      <c r="R241" s="96">
        <f>Sierpień!D247</f>
        <v>0</v>
      </c>
      <c r="S241" s="96">
        <f>Wrzesień!D247</f>
        <v>0</v>
      </c>
      <c r="T241" s="96">
        <f>Październik!D247</f>
        <v>0</v>
      </c>
      <c r="U241" s="96">
        <f>Listopad!D247</f>
        <v>0</v>
      </c>
      <c r="V241" s="96">
        <f>Grudzień!D247</f>
        <v>0</v>
      </c>
    </row>
    <row r="242" spans="2:22" s="44" customFormat="1" ht="16" outlineLevel="1" x14ac:dyDescent="0.2">
      <c r="B242" s="45" t="str">
        <f>'Wzorzec kategorii'!B204</f>
        <v>.</v>
      </c>
      <c r="C242" s="100">
        <f>Styczeń!C248+Luty!C248+Marzec!C248+Kwiecień!C248+Maj!C248+Czerwiec!C248+Lipiec!C248+Sierpień!C248+Wrzesień!C248+Październik!C248+Listopad!C248+Grudzień!C248</f>
        <v>0</v>
      </c>
      <c r="D242" s="100">
        <f t="shared" ref="D242:D251" si="56">(SUM(K242:V242))</f>
        <v>0</v>
      </c>
      <c r="E242" s="99">
        <f t="shared" ref="E242:E251" si="57">C242-D242</f>
        <v>0</v>
      </c>
      <c r="F242" s="48" t="str">
        <f t="shared" ref="F242:F251" si="58">IFERROR(D242/C242,"")</f>
        <v/>
      </c>
      <c r="G242" s="54"/>
      <c r="I242" s="45" t="str">
        <f>'Wzorzec kategorii'!B204</f>
        <v>.</v>
      </c>
      <c r="J242" s="105">
        <f t="shared" ca="1" si="55"/>
        <v>0</v>
      </c>
      <c r="K242" s="91">
        <f>Styczeń!D248</f>
        <v>0</v>
      </c>
      <c r="L242" s="91">
        <f>Luty!D248</f>
        <v>0</v>
      </c>
      <c r="M242" s="91">
        <f>Marzec!D248</f>
        <v>0</v>
      </c>
      <c r="N242" s="91">
        <f>Kwiecień!D248</f>
        <v>0</v>
      </c>
      <c r="O242" s="91">
        <f>Maj!D248</f>
        <v>0</v>
      </c>
      <c r="P242" s="91">
        <f>Czerwiec!D248</f>
        <v>0</v>
      </c>
      <c r="Q242" s="91">
        <f>Lipiec!D248</f>
        <v>0</v>
      </c>
      <c r="R242" s="91">
        <f>Sierpień!D248</f>
        <v>0</v>
      </c>
      <c r="S242" s="91">
        <f>Wrzesień!D248</f>
        <v>0</v>
      </c>
      <c r="T242" s="91">
        <f>Październik!D248</f>
        <v>0</v>
      </c>
      <c r="U242" s="91">
        <f>Listopad!D248</f>
        <v>0</v>
      </c>
      <c r="V242" s="91">
        <f>Grudzień!D248</f>
        <v>0</v>
      </c>
    </row>
    <row r="243" spans="2:22" s="44" customFormat="1" ht="16" outlineLevel="1" x14ac:dyDescent="0.2">
      <c r="B243" s="45" t="str">
        <f>'Wzorzec kategorii'!B205</f>
        <v>.</v>
      </c>
      <c r="C243" s="100">
        <f>Styczeń!C249+Luty!C249+Marzec!C249+Kwiecień!C249+Maj!C249+Czerwiec!C249+Lipiec!C249+Sierpień!C249+Wrzesień!C249+Październik!C249+Listopad!C249+Grudzień!C249</f>
        <v>0</v>
      </c>
      <c r="D243" s="100">
        <f t="shared" si="56"/>
        <v>0</v>
      </c>
      <c r="E243" s="99">
        <f t="shared" si="57"/>
        <v>0</v>
      </c>
      <c r="F243" s="48" t="str">
        <f t="shared" si="58"/>
        <v/>
      </c>
      <c r="G243" s="54"/>
      <c r="I243" s="45" t="str">
        <f>'Wzorzec kategorii'!B205</f>
        <v>.</v>
      </c>
      <c r="J243" s="105">
        <f t="shared" ca="1" si="55"/>
        <v>0</v>
      </c>
      <c r="K243" s="91">
        <f>Styczeń!D249</f>
        <v>0</v>
      </c>
      <c r="L243" s="91">
        <f>Luty!D249</f>
        <v>0</v>
      </c>
      <c r="M243" s="91">
        <f>Marzec!D249</f>
        <v>0</v>
      </c>
      <c r="N243" s="91">
        <f>Kwiecień!D249</f>
        <v>0</v>
      </c>
      <c r="O243" s="91">
        <f>Maj!D249</f>
        <v>0</v>
      </c>
      <c r="P243" s="91">
        <f>Czerwiec!D249</f>
        <v>0</v>
      </c>
      <c r="Q243" s="91">
        <f>Lipiec!D249</f>
        <v>0</v>
      </c>
      <c r="R243" s="91">
        <f>Sierpień!D249</f>
        <v>0</v>
      </c>
      <c r="S243" s="91">
        <f>Wrzesień!D249</f>
        <v>0</v>
      </c>
      <c r="T243" s="91">
        <f>Październik!D249</f>
        <v>0</v>
      </c>
      <c r="U243" s="91">
        <f>Listopad!D249</f>
        <v>0</v>
      </c>
      <c r="V243" s="91">
        <f>Grudzień!D249</f>
        <v>0</v>
      </c>
    </row>
    <row r="244" spans="2:22" s="44" customFormat="1" ht="16" outlineLevel="1" x14ac:dyDescent="0.2">
      <c r="B244" s="45" t="str">
        <f>'Wzorzec kategorii'!B206</f>
        <v>.</v>
      </c>
      <c r="C244" s="100">
        <f>Styczeń!C250+Luty!C250+Marzec!C250+Kwiecień!C250+Maj!C250+Czerwiec!C250+Lipiec!C250+Sierpień!C250+Wrzesień!C250+Październik!C250+Listopad!C250+Grudzień!C250</f>
        <v>0</v>
      </c>
      <c r="D244" s="100">
        <f t="shared" si="56"/>
        <v>0</v>
      </c>
      <c r="E244" s="99">
        <f t="shared" si="57"/>
        <v>0</v>
      </c>
      <c r="F244" s="48" t="str">
        <f t="shared" si="58"/>
        <v/>
      </c>
      <c r="G244" s="54"/>
      <c r="I244" s="45" t="str">
        <f>'Wzorzec kategorii'!B206</f>
        <v>.</v>
      </c>
      <c r="J244" s="105">
        <f t="shared" ca="1" si="55"/>
        <v>0</v>
      </c>
      <c r="K244" s="91">
        <f>Styczeń!D250</f>
        <v>0</v>
      </c>
      <c r="L244" s="91">
        <f>Luty!D250</f>
        <v>0</v>
      </c>
      <c r="M244" s="91">
        <f>Marzec!D250</f>
        <v>0</v>
      </c>
      <c r="N244" s="91">
        <f>Kwiecień!D250</f>
        <v>0</v>
      </c>
      <c r="O244" s="91">
        <f>Maj!D250</f>
        <v>0</v>
      </c>
      <c r="P244" s="91">
        <f>Czerwiec!D250</f>
        <v>0</v>
      </c>
      <c r="Q244" s="91">
        <f>Lipiec!D250</f>
        <v>0</v>
      </c>
      <c r="R244" s="91">
        <f>Sierpień!D250</f>
        <v>0</v>
      </c>
      <c r="S244" s="91">
        <f>Wrzesień!D250</f>
        <v>0</v>
      </c>
      <c r="T244" s="91">
        <f>Październik!D250</f>
        <v>0</v>
      </c>
      <c r="U244" s="91">
        <f>Listopad!D250</f>
        <v>0</v>
      </c>
      <c r="V244" s="91">
        <f>Grudzień!D250</f>
        <v>0</v>
      </c>
    </row>
    <row r="245" spans="2:22" s="44" customFormat="1" ht="16" outlineLevel="1" x14ac:dyDescent="0.2">
      <c r="B245" s="45" t="str">
        <f>'Wzorzec kategorii'!B207</f>
        <v>.</v>
      </c>
      <c r="C245" s="100">
        <f>Styczeń!C251+Luty!C251+Marzec!C251+Kwiecień!C251+Maj!C251+Czerwiec!C251+Lipiec!C251+Sierpień!C251+Wrzesień!C251+Październik!C251+Listopad!C251+Grudzień!C251</f>
        <v>0</v>
      </c>
      <c r="D245" s="100">
        <f t="shared" si="56"/>
        <v>0</v>
      </c>
      <c r="E245" s="99">
        <f t="shared" si="57"/>
        <v>0</v>
      </c>
      <c r="F245" s="48" t="str">
        <f t="shared" si="58"/>
        <v/>
      </c>
      <c r="G245" s="54"/>
      <c r="I245" s="45" t="str">
        <f>'Wzorzec kategorii'!B207</f>
        <v>.</v>
      </c>
      <c r="J245" s="105">
        <f t="shared" ca="1" si="55"/>
        <v>0</v>
      </c>
      <c r="K245" s="91">
        <f>Styczeń!D251</f>
        <v>0</v>
      </c>
      <c r="L245" s="91">
        <f>Luty!D251</f>
        <v>0</v>
      </c>
      <c r="M245" s="91">
        <f>Marzec!D251</f>
        <v>0</v>
      </c>
      <c r="N245" s="91">
        <f>Kwiecień!D251</f>
        <v>0</v>
      </c>
      <c r="O245" s="91">
        <f>Maj!D251</f>
        <v>0</v>
      </c>
      <c r="P245" s="91">
        <f>Czerwiec!D251</f>
        <v>0</v>
      </c>
      <c r="Q245" s="91">
        <f>Lipiec!D251</f>
        <v>0</v>
      </c>
      <c r="R245" s="91">
        <f>Sierpień!D251</f>
        <v>0</v>
      </c>
      <c r="S245" s="91">
        <f>Wrzesień!D251</f>
        <v>0</v>
      </c>
      <c r="T245" s="91">
        <f>Październik!D251</f>
        <v>0</v>
      </c>
      <c r="U245" s="91">
        <f>Listopad!D251</f>
        <v>0</v>
      </c>
      <c r="V245" s="91">
        <f>Grudzień!D251</f>
        <v>0</v>
      </c>
    </row>
    <row r="246" spans="2:22" s="44" customFormat="1" ht="16" outlineLevel="1" x14ac:dyDescent="0.2">
      <c r="B246" s="45" t="str">
        <f>'Wzorzec kategorii'!B208</f>
        <v>.</v>
      </c>
      <c r="C246" s="100">
        <f>Styczeń!C252+Luty!C252+Marzec!C252+Kwiecień!C252+Maj!C252+Czerwiec!C252+Lipiec!C252+Sierpień!C252+Wrzesień!C252+Październik!C252+Listopad!C252+Grudzień!C252</f>
        <v>0</v>
      </c>
      <c r="D246" s="100">
        <f t="shared" si="56"/>
        <v>0</v>
      </c>
      <c r="E246" s="99">
        <f t="shared" si="57"/>
        <v>0</v>
      </c>
      <c r="F246" s="48" t="str">
        <f t="shared" si="58"/>
        <v/>
      </c>
      <c r="G246" s="54"/>
      <c r="I246" s="45" t="str">
        <f>'Wzorzec kategorii'!B208</f>
        <v>.</v>
      </c>
      <c r="J246" s="105">
        <f t="shared" ca="1" si="55"/>
        <v>0</v>
      </c>
      <c r="K246" s="91">
        <f>Styczeń!D252</f>
        <v>0</v>
      </c>
      <c r="L246" s="91">
        <f>Luty!D252</f>
        <v>0</v>
      </c>
      <c r="M246" s="91">
        <f>Marzec!D252</f>
        <v>0</v>
      </c>
      <c r="N246" s="91">
        <f>Kwiecień!D252</f>
        <v>0</v>
      </c>
      <c r="O246" s="91">
        <f>Maj!D252</f>
        <v>0</v>
      </c>
      <c r="P246" s="91">
        <f>Czerwiec!D252</f>
        <v>0</v>
      </c>
      <c r="Q246" s="91">
        <f>Lipiec!D252</f>
        <v>0</v>
      </c>
      <c r="R246" s="91">
        <f>Sierpień!D252</f>
        <v>0</v>
      </c>
      <c r="S246" s="91">
        <f>Wrzesień!D252</f>
        <v>0</v>
      </c>
      <c r="T246" s="91">
        <f>Październik!D252</f>
        <v>0</v>
      </c>
      <c r="U246" s="91">
        <f>Listopad!D252</f>
        <v>0</v>
      </c>
      <c r="V246" s="91">
        <f>Grudzień!D252</f>
        <v>0</v>
      </c>
    </row>
    <row r="247" spans="2:22" s="44" customFormat="1" ht="16" outlineLevel="1" x14ac:dyDescent="0.2">
      <c r="B247" s="45" t="str">
        <f>'Wzorzec kategorii'!B209</f>
        <v>.</v>
      </c>
      <c r="C247" s="100">
        <f>Styczeń!C253+Luty!C253+Marzec!C253+Kwiecień!C253+Maj!C253+Czerwiec!C253+Lipiec!C253+Sierpień!C253+Wrzesień!C253+Październik!C253+Listopad!C253+Grudzień!C253</f>
        <v>0</v>
      </c>
      <c r="D247" s="100">
        <f t="shared" si="56"/>
        <v>0</v>
      </c>
      <c r="E247" s="99">
        <f t="shared" si="57"/>
        <v>0</v>
      </c>
      <c r="F247" s="48" t="str">
        <f t="shared" si="58"/>
        <v/>
      </c>
      <c r="G247" s="54"/>
      <c r="I247" s="45" t="str">
        <f>'Wzorzec kategorii'!B209</f>
        <v>.</v>
      </c>
      <c r="J247" s="105">
        <f t="shared" ca="1" si="55"/>
        <v>0</v>
      </c>
      <c r="K247" s="91">
        <f>Styczeń!D253</f>
        <v>0</v>
      </c>
      <c r="L247" s="91">
        <f>Luty!D253</f>
        <v>0</v>
      </c>
      <c r="M247" s="91">
        <f>Marzec!D253</f>
        <v>0</v>
      </c>
      <c r="N247" s="91">
        <f>Kwiecień!D253</f>
        <v>0</v>
      </c>
      <c r="O247" s="91">
        <f>Maj!D253</f>
        <v>0</v>
      </c>
      <c r="P247" s="91">
        <f>Czerwiec!D253</f>
        <v>0</v>
      </c>
      <c r="Q247" s="91">
        <f>Lipiec!D253</f>
        <v>0</v>
      </c>
      <c r="R247" s="91">
        <f>Sierpień!D253</f>
        <v>0</v>
      </c>
      <c r="S247" s="91">
        <f>Wrzesień!D253</f>
        <v>0</v>
      </c>
      <c r="T247" s="91">
        <f>Październik!D253</f>
        <v>0</v>
      </c>
      <c r="U247" s="91">
        <f>Listopad!D253</f>
        <v>0</v>
      </c>
      <c r="V247" s="91">
        <f>Grudzień!D253</f>
        <v>0</v>
      </c>
    </row>
    <row r="248" spans="2:22" s="44" customFormat="1" ht="16" outlineLevel="1" x14ac:dyDescent="0.2">
      <c r="B248" s="45" t="str">
        <f>'Wzorzec kategorii'!B210</f>
        <v>.</v>
      </c>
      <c r="C248" s="100">
        <f>Styczeń!C254+Luty!C254+Marzec!C254+Kwiecień!C254+Maj!C254+Czerwiec!C254+Lipiec!C254+Sierpień!C254+Wrzesień!C254+Październik!C254+Listopad!C254+Grudzień!C254</f>
        <v>0</v>
      </c>
      <c r="D248" s="100">
        <f t="shared" si="56"/>
        <v>0</v>
      </c>
      <c r="E248" s="99">
        <f t="shared" si="57"/>
        <v>0</v>
      </c>
      <c r="F248" s="48" t="str">
        <f t="shared" si="58"/>
        <v/>
      </c>
      <c r="G248" s="54"/>
      <c r="I248" s="45" t="str">
        <f>'Wzorzec kategorii'!B210</f>
        <v>.</v>
      </c>
      <c r="J248" s="105">
        <f t="shared" ca="1" si="55"/>
        <v>0</v>
      </c>
      <c r="K248" s="91">
        <f>Styczeń!D254</f>
        <v>0</v>
      </c>
      <c r="L248" s="91">
        <f>Luty!D254</f>
        <v>0</v>
      </c>
      <c r="M248" s="91">
        <f>Marzec!D254</f>
        <v>0</v>
      </c>
      <c r="N248" s="91">
        <f>Kwiecień!D254</f>
        <v>0</v>
      </c>
      <c r="O248" s="91">
        <f>Maj!D254</f>
        <v>0</v>
      </c>
      <c r="P248" s="91">
        <f>Czerwiec!D254</f>
        <v>0</v>
      </c>
      <c r="Q248" s="91">
        <f>Lipiec!D254</f>
        <v>0</v>
      </c>
      <c r="R248" s="91">
        <f>Sierpień!D254</f>
        <v>0</v>
      </c>
      <c r="S248" s="91">
        <f>Wrzesień!D254</f>
        <v>0</v>
      </c>
      <c r="T248" s="91">
        <f>Październik!D254</f>
        <v>0</v>
      </c>
      <c r="U248" s="91">
        <f>Listopad!D254</f>
        <v>0</v>
      </c>
      <c r="V248" s="91">
        <f>Grudzień!D254</f>
        <v>0</v>
      </c>
    </row>
    <row r="249" spans="2:22" s="44" customFormat="1" ht="16" outlineLevel="1" x14ac:dyDescent="0.2">
      <c r="B249" s="45" t="str">
        <f>'Wzorzec kategorii'!B211</f>
        <v>.</v>
      </c>
      <c r="C249" s="100">
        <f>Styczeń!C255+Luty!C255+Marzec!C255+Kwiecień!C255+Maj!C255+Czerwiec!C255+Lipiec!C255+Sierpień!C255+Wrzesień!C255+Październik!C255+Listopad!C255+Grudzień!C255</f>
        <v>0</v>
      </c>
      <c r="D249" s="100">
        <f t="shared" si="56"/>
        <v>0</v>
      </c>
      <c r="E249" s="99">
        <f t="shared" si="57"/>
        <v>0</v>
      </c>
      <c r="F249" s="48" t="str">
        <f t="shared" si="58"/>
        <v/>
      </c>
      <c r="G249" s="54"/>
      <c r="I249" s="45" t="str">
        <f>'Wzorzec kategorii'!B211</f>
        <v>.</v>
      </c>
      <c r="J249" s="105">
        <f t="shared" ca="1" si="55"/>
        <v>0</v>
      </c>
      <c r="K249" s="91">
        <f>Styczeń!D255</f>
        <v>0</v>
      </c>
      <c r="L249" s="91">
        <f>Luty!D255</f>
        <v>0</v>
      </c>
      <c r="M249" s="91">
        <f>Marzec!D255</f>
        <v>0</v>
      </c>
      <c r="N249" s="91">
        <f>Kwiecień!D255</f>
        <v>0</v>
      </c>
      <c r="O249" s="91">
        <f>Maj!D255</f>
        <v>0</v>
      </c>
      <c r="P249" s="91">
        <f>Czerwiec!D255</f>
        <v>0</v>
      </c>
      <c r="Q249" s="91">
        <f>Lipiec!D255</f>
        <v>0</v>
      </c>
      <c r="R249" s="91">
        <f>Sierpień!D255</f>
        <v>0</v>
      </c>
      <c r="S249" s="91">
        <f>Wrzesień!D255</f>
        <v>0</v>
      </c>
      <c r="T249" s="91">
        <f>Październik!D255</f>
        <v>0</v>
      </c>
      <c r="U249" s="91">
        <f>Listopad!D255</f>
        <v>0</v>
      </c>
      <c r="V249" s="91">
        <f>Grudzień!D255</f>
        <v>0</v>
      </c>
    </row>
    <row r="250" spans="2:22" s="44" customFormat="1" ht="16" outlineLevel="1" x14ac:dyDescent="0.2">
      <c r="B250" s="45" t="str">
        <f>'Wzorzec kategorii'!B212</f>
        <v>.</v>
      </c>
      <c r="C250" s="100">
        <f>Styczeń!C256+Luty!C256+Marzec!C256+Kwiecień!C256+Maj!C256+Czerwiec!C256+Lipiec!C256+Sierpień!C256+Wrzesień!C256+Październik!C256+Listopad!C256+Grudzień!C256</f>
        <v>0</v>
      </c>
      <c r="D250" s="100">
        <f t="shared" si="56"/>
        <v>0</v>
      </c>
      <c r="E250" s="99">
        <f t="shared" si="57"/>
        <v>0</v>
      </c>
      <c r="F250" s="50" t="str">
        <f t="shared" si="58"/>
        <v/>
      </c>
      <c r="G250" s="55"/>
      <c r="I250" s="45" t="str">
        <f>'Wzorzec kategorii'!B212</f>
        <v>.</v>
      </c>
      <c r="J250" s="105">
        <f t="shared" ca="1" si="55"/>
        <v>0</v>
      </c>
      <c r="K250" s="91">
        <f>Styczeń!D256</f>
        <v>0</v>
      </c>
      <c r="L250" s="91">
        <f>Luty!D256</f>
        <v>0</v>
      </c>
      <c r="M250" s="91">
        <f>Marzec!D256</f>
        <v>0</v>
      </c>
      <c r="N250" s="91">
        <f>Kwiecień!D256</f>
        <v>0</v>
      </c>
      <c r="O250" s="91">
        <f>Maj!D256</f>
        <v>0</v>
      </c>
      <c r="P250" s="91">
        <f>Czerwiec!D256</f>
        <v>0</v>
      </c>
      <c r="Q250" s="91">
        <f>Lipiec!D256</f>
        <v>0</v>
      </c>
      <c r="R250" s="91">
        <f>Sierpień!D256</f>
        <v>0</v>
      </c>
      <c r="S250" s="91">
        <f>Wrzesień!D256</f>
        <v>0</v>
      </c>
      <c r="T250" s="91">
        <f>Październik!D256</f>
        <v>0</v>
      </c>
      <c r="U250" s="91">
        <f>Listopad!D256</f>
        <v>0</v>
      </c>
      <c r="V250" s="91">
        <f>Grudzień!D256</f>
        <v>0</v>
      </c>
    </row>
    <row r="251" spans="2:22" s="44" customFormat="1" ht="16" outlineLevel="1" x14ac:dyDescent="0.2">
      <c r="B251" s="45" t="str">
        <f>'Wzorzec kategorii'!B213</f>
        <v>.</v>
      </c>
      <c r="C251" s="100">
        <f>Styczeń!C257+Luty!C257+Marzec!C257+Kwiecień!C257+Maj!C257+Czerwiec!C257+Lipiec!C257+Sierpień!C257+Wrzesień!C257+Październik!C257+Listopad!C257+Grudzień!C257</f>
        <v>0</v>
      </c>
      <c r="D251" s="100">
        <f t="shared" si="56"/>
        <v>0</v>
      </c>
      <c r="E251" s="99">
        <f t="shared" si="57"/>
        <v>0</v>
      </c>
      <c r="F251" s="50" t="str">
        <f t="shared" si="58"/>
        <v/>
      </c>
      <c r="G251" s="55"/>
      <c r="I251" s="45" t="str">
        <f>'Wzorzec kategorii'!B213</f>
        <v>.</v>
      </c>
      <c r="J251" s="105">
        <f t="shared" ca="1" si="55"/>
        <v>0</v>
      </c>
      <c r="K251" s="91">
        <f>Styczeń!D257</f>
        <v>0</v>
      </c>
      <c r="L251" s="91">
        <f>Luty!D257</f>
        <v>0</v>
      </c>
      <c r="M251" s="91">
        <f>Marzec!D257</f>
        <v>0</v>
      </c>
      <c r="N251" s="91">
        <f>Kwiecień!D257</f>
        <v>0</v>
      </c>
      <c r="O251" s="91">
        <f>Maj!D257</f>
        <v>0</v>
      </c>
      <c r="P251" s="91">
        <f>Czerwiec!D257</f>
        <v>0</v>
      </c>
      <c r="Q251" s="91">
        <f>Lipiec!D257</f>
        <v>0</v>
      </c>
      <c r="R251" s="91">
        <f>Sierpień!D257</f>
        <v>0</v>
      </c>
      <c r="S251" s="91">
        <f>Wrzesień!D257</f>
        <v>0</v>
      </c>
      <c r="T251" s="91">
        <f>Październik!D257</f>
        <v>0</v>
      </c>
      <c r="U251" s="91">
        <f>Listopad!D257</f>
        <v>0</v>
      </c>
      <c r="V251" s="91">
        <f>Grudzień!D257</f>
        <v>0</v>
      </c>
    </row>
    <row r="253" spans="2:22" ht="32" x14ac:dyDescent="0.2">
      <c r="C253" s="5" t="s">
        <v>131</v>
      </c>
      <c r="D253" s="6" t="s">
        <v>135</v>
      </c>
      <c r="E253" s="4" t="s">
        <v>129</v>
      </c>
    </row>
    <row r="254" spans="2:22" ht="22" customHeight="1" x14ac:dyDescent="0.2">
      <c r="B254" s="19" t="s">
        <v>31</v>
      </c>
      <c r="C254" s="95">
        <f>C71</f>
        <v>0</v>
      </c>
      <c r="D254" s="95">
        <f>D71</f>
        <v>0</v>
      </c>
      <c r="E254" s="95">
        <f>C254-D254</f>
        <v>0</v>
      </c>
      <c r="G254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K73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tabSelected="1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44197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"Styczeń "&amp;'CAŁY ROK'!D2:E2</f>
        <v>Styczeń 2021</v>
      </c>
      <c r="E2" s="81"/>
      <c r="G2" s="32" t="s">
        <v>207</v>
      </c>
      <c r="I2" s="36" t="str">
        <f>TEXT(G1, "dddd")</f>
        <v>piątek</v>
      </c>
      <c r="J2" s="36" t="str">
        <f>TEXT($G$1+I1, "dddd")</f>
        <v>sobota</v>
      </c>
      <c r="K2" s="36" t="str">
        <f>TEXT($G$1+J1, "dddd")</f>
        <v>niedziela</v>
      </c>
      <c r="L2" s="36" t="str">
        <f>TEXT($G$1+K1, "dddd")</f>
        <v>poniedziałek</v>
      </c>
      <c r="M2" s="36" t="str">
        <f t="shared" ref="M2:AM2" si="0">TEXT($G$1+L1, "dddd")</f>
        <v>wtorek</v>
      </c>
      <c r="N2" s="36" t="str">
        <f t="shared" si="0"/>
        <v>środa</v>
      </c>
      <c r="O2" s="36" t="str">
        <f t="shared" si="0"/>
        <v>czwartek</v>
      </c>
      <c r="P2" s="36" t="str">
        <f t="shared" si="0"/>
        <v>piątek</v>
      </c>
      <c r="Q2" s="36" t="str">
        <f t="shared" si="0"/>
        <v>sobota</v>
      </c>
      <c r="R2" s="36" t="str">
        <f t="shared" si="0"/>
        <v>niedziela</v>
      </c>
      <c r="S2" s="36" t="str">
        <f t="shared" si="0"/>
        <v>poniedziałek</v>
      </c>
      <c r="T2" s="36" t="str">
        <f t="shared" si="0"/>
        <v>wtorek</v>
      </c>
      <c r="U2" s="36" t="str">
        <f t="shared" si="0"/>
        <v>środa</v>
      </c>
      <c r="V2" s="36" t="str">
        <f t="shared" si="0"/>
        <v>czwartek</v>
      </c>
      <c r="W2" s="36" t="str">
        <f t="shared" si="0"/>
        <v>piątek</v>
      </c>
      <c r="X2" s="36" t="str">
        <f t="shared" si="0"/>
        <v>sobota</v>
      </c>
      <c r="Y2" s="36" t="str">
        <f t="shared" si="0"/>
        <v>niedziela</v>
      </c>
      <c r="Z2" s="36" t="str">
        <f t="shared" si="0"/>
        <v>poniedziałek</v>
      </c>
      <c r="AA2" s="36" t="str">
        <f t="shared" si="0"/>
        <v>wtorek</v>
      </c>
      <c r="AB2" s="36" t="str">
        <f t="shared" si="0"/>
        <v>środa</v>
      </c>
      <c r="AC2" s="36" t="str">
        <f t="shared" si="0"/>
        <v>czwartek</v>
      </c>
      <c r="AD2" s="36" t="str">
        <f t="shared" si="0"/>
        <v>piątek</v>
      </c>
      <c r="AE2" s="36" t="str">
        <f t="shared" si="0"/>
        <v>sobota</v>
      </c>
      <c r="AF2" s="36" t="str">
        <f t="shared" si="0"/>
        <v>niedziela</v>
      </c>
      <c r="AG2" s="36" t="str">
        <f t="shared" si="0"/>
        <v>poniedziałek</v>
      </c>
      <c r="AH2" s="36" t="str">
        <f t="shared" si="0"/>
        <v>wtorek</v>
      </c>
      <c r="AI2" s="36" t="str">
        <f t="shared" si="0"/>
        <v>środa</v>
      </c>
      <c r="AJ2" s="36" t="str">
        <f t="shared" si="0"/>
        <v>czwartek</v>
      </c>
      <c r="AK2" s="36" t="str">
        <f t="shared" si="0"/>
        <v>piątek</v>
      </c>
      <c r="AL2" s="36" t="str">
        <f t="shared" si="0"/>
        <v>sobota</v>
      </c>
      <c r="AM2" s="36" t="str">
        <f t="shared" si="0"/>
        <v>niedziela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24"/>
      <c r="C11" s="24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24"/>
      <c r="C18" s="24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>DZIŚ</v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SUM(Przychody1[[#All],[Kolumna2]])</f>
        <v>0</v>
      </c>
      <c r="D57" s="97">
        <f>SUM(Przychody1[[#All],[Kolumna3]])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SUM(Tabela33064[#This Row])</f>
        <v>0</v>
      </c>
      <c r="E58" s="99">
        <f>Przychody1[[#This Row],[Kolumna3]]-Przychody1[[#This Row],[Kolumna2]]</f>
        <v>0</v>
      </c>
      <c r="F58" s="48" t="str">
        <f t="shared" ref="F58:F64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SUM(Tabela33064[#This Row])</f>
        <v>0</v>
      </c>
      <c r="E59" s="99">
        <f>Przychody1[[#This Row],[Kolumna3]]-Przychody1[[#This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SUM(Tabela33064[#This Row])</f>
        <v>0</v>
      </c>
      <c r="E60" s="99">
        <f>Przychody1[[#This Row],[Kolumna3]]-Przychody1[[#This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SUM(Tabela33064[#This Row])</f>
        <v>0</v>
      </c>
      <c r="E61" s="99">
        <f>Przychody1[[#This Row],[Kolumna3]]-Przychody1[[#This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SUM(Tabela33064[#This Row])</f>
        <v>0</v>
      </c>
      <c r="E62" s="99">
        <f>Przychody1[[#This Row],[Kolumna3]]-Przychody1[[#This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SUM(Tabela33064[#This Row])</f>
        <v>0</v>
      </c>
      <c r="E63" s="99">
        <f>Przychody1[[#This Row],[Kolumna3]]-Przychody1[[#This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SUM(Tabela33064[#This Row])</f>
        <v>0</v>
      </c>
      <c r="E64" s="99">
        <f>Przychody1[[#This Row],[Kolumna3]]-Przychody1[[#This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SUM(Tabela33064[#This Row])</f>
        <v>0</v>
      </c>
      <c r="E65" s="99">
        <f>Przychody1[[#This Row],[Kolumna3]]-Przychody1[[#This Row],[Kolumna2]]</f>
        <v>0</v>
      </c>
      <c r="F65" s="50" t="str">
        <f t="shared" ref="F65:F69" si="4">IFERROR(D65/C65,"")</f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SUM(Tabela33064[#This Row])</f>
        <v>0</v>
      </c>
      <c r="E66" s="99">
        <f>Przychody1[[#This Row],[Kolumna3]]-Przychody1[[#This Row],[Kolumna2]]</f>
        <v>0</v>
      </c>
      <c r="F66" s="50" t="str">
        <f t="shared" si="4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SUM(Tabela33064[#This Row])</f>
        <v>0</v>
      </c>
      <c r="E67" s="99">
        <f>Przychody1[[#This Row],[Kolumna3]]-Przychody1[[#This Row],[Kolumna2]]</f>
        <v>0</v>
      </c>
      <c r="F67" s="50" t="str">
        <f t="shared" si="4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SUM(Tabela33064[#This Row])</f>
        <v>0</v>
      </c>
      <c r="E68" s="99">
        <f>Przychody1[[#This Row],[Kolumna3]]-Przychody1[[#This Row],[Kolumna2]]</f>
        <v>0</v>
      </c>
      <c r="F68" s="50" t="str">
        <f t="shared" si="4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SUM(Tabela33064[#This Row])</f>
        <v>0</v>
      </c>
      <c r="E69" s="99">
        <f>Przychody1[[#This Row],[Kolumna3]]-Przychody1[[#This Row],[Kolumna2]]</f>
        <v>0</v>
      </c>
      <c r="F69" s="50" t="str">
        <f t="shared" si="4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SUM(Tabela33064[#This Row])</f>
        <v>0</v>
      </c>
      <c r="E70" s="99">
        <f>Przychody1[[#This Row],[Kolumna3]]-Przychody1[[#This Row],[Kolumna2]]</f>
        <v>0</v>
      </c>
      <c r="F70" s="50" t="str">
        <f t="shared" ref="F70:F72" si="5">IFERROR(D70/C70,"")</f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SUM(Tabela33064[#This Row])</f>
        <v>0</v>
      </c>
      <c r="E71" s="99">
        <f>Przychody1[[#This Row],[Kolumna3]]-Przychody1[[#This Row],[Kolumna2]]</f>
        <v>0</v>
      </c>
      <c r="F71" s="50" t="str">
        <f t="shared" si="5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SUM(Tabela33064[#This Row])</f>
        <v>0</v>
      </c>
      <c r="E72" s="99">
        <f>Przychody1[[#This Row],[Kolumna3]]-Przychody1[[#This Row],[Kolumna2]]</f>
        <v>0</v>
      </c>
      <c r="F72" s="50" t="str">
        <f t="shared" si="5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6">SUM(K79:K257)</f>
        <v>0</v>
      </c>
      <c r="L77" s="101">
        <f t="shared" si="6"/>
        <v>0</v>
      </c>
      <c r="M77" s="101">
        <f>SUM(M79:M257)</f>
        <v>0</v>
      </c>
      <c r="N77" s="101">
        <f t="shared" si="6"/>
        <v>0</v>
      </c>
      <c r="O77" s="101">
        <f t="shared" si="6"/>
        <v>0</v>
      </c>
      <c r="P77" s="101">
        <f t="shared" si="6"/>
        <v>0</v>
      </c>
      <c r="Q77" s="101">
        <f t="shared" si="6"/>
        <v>0</v>
      </c>
      <c r="R77" s="101">
        <f t="shared" si="6"/>
        <v>0</v>
      </c>
      <c r="S77" s="101">
        <f t="shared" si="6"/>
        <v>0</v>
      </c>
      <c r="T77" s="101">
        <f t="shared" si="6"/>
        <v>0</v>
      </c>
      <c r="U77" s="101">
        <f t="shared" si="6"/>
        <v>0</v>
      </c>
      <c r="V77" s="101">
        <f t="shared" si="6"/>
        <v>0</v>
      </c>
      <c r="W77" s="101">
        <f t="shared" si="6"/>
        <v>0</v>
      </c>
      <c r="X77" s="101">
        <f t="shared" si="6"/>
        <v>0</v>
      </c>
      <c r="Y77" s="101">
        <f t="shared" si="6"/>
        <v>0</v>
      </c>
      <c r="Z77" s="101">
        <f t="shared" si="6"/>
        <v>0</v>
      </c>
      <c r="AA77" s="101">
        <f t="shared" si="6"/>
        <v>0</v>
      </c>
      <c r="AB77" s="101">
        <f t="shared" si="6"/>
        <v>0</v>
      </c>
      <c r="AC77" s="101">
        <f t="shared" si="6"/>
        <v>0</v>
      </c>
      <c r="AD77" s="101">
        <f t="shared" si="6"/>
        <v>0</v>
      </c>
      <c r="AE77" s="101">
        <f t="shared" si="6"/>
        <v>0</v>
      </c>
      <c r="AF77" s="101">
        <f t="shared" si="6"/>
        <v>0</v>
      </c>
      <c r="AG77" s="101">
        <f t="shared" si="6"/>
        <v>0</v>
      </c>
      <c r="AH77" s="101">
        <f t="shared" si="6"/>
        <v>0</v>
      </c>
      <c r="AI77" s="101">
        <f t="shared" si="6"/>
        <v>0</v>
      </c>
      <c r="AJ77" s="101">
        <f t="shared" si="6"/>
        <v>0</v>
      </c>
      <c r="AK77" s="101">
        <f t="shared" si="6"/>
        <v>0</v>
      </c>
      <c r="AL77" s="101">
        <f t="shared" si="6"/>
        <v>0</v>
      </c>
      <c r="AM77" s="101">
        <f t="shared" si="6"/>
        <v>0</v>
      </c>
    </row>
    <row r="79" spans="2:39" s="44" customFormat="1" x14ac:dyDescent="0.2">
      <c r="B79" s="41" t="str">
        <f>'Wzorzec kategorii'!B35</f>
        <v>Jedzenie</v>
      </c>
      <c r="C79" s="96">
        <f>SUM(Jedzenie2[[#All],[0]])</f>
        <v>0</v>
      </c>
      <c r="D79" s="97">
        <f>SUM(Jedzenie2[[#All],[02]])</f>
        <v>0</v>
      </c>
      <c r="E79" s="96">
        <f t="shared" ref="E79:E84" si="7">C79-D79</f>
        <v>0</v>
      </c>
      <c r="F79" s="43" t="str">
        <f t="shared" ref="F79:F84" si="8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SUM(Tabela330[#This Row])</f>
        <v>0</v>
      </c>
      <c r="E80" s="99">
        <f t="shared" si="7"/>
        <v>0</v>
      </c>
      <c r="F80" s="48" t="str">
        <f t="shared" si="8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SUM(Tabela330[#This Row])</f>
        <v>0</v>
      </c>
      <c r="E81" s="99">
        <f t="shared" si="7"/>
        <v>0</v>
      </c>
      <c r="F81" s="48" t="str">
        <f t="shared" si="8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SUM(Tabela330[#This Row])</f>
        <v>0</v>
      </c>
      <c r="E82" s="99">
        <f t="shared" si="7"/>
        <v>0</v>
      </c>
      <c r="F82" s="48" t="str">
        <f t="shared" si="8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SUM(Tabela330[#This Row])</f>
        <v>0</v>
      </c>
      <c r="E83" s="99">
        <f t="shared" si="7"/>
        <v>0</v>
      </c>
      <c r="F83" s="48" t="str">
        <f t="shared" si="8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SUM(Tabela330[#This Row])</f>
        <v>0</v>
      </c>
      <c r="E84" s="99">
        <f t="shared" si="7"/>
        <v>0</v>
      </c>
      <c r="F84" s="48" t="str">
        <f t="shared" si="8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SUM(Tabela330[#This Row])</f>
        <v>0</v>
      </c>
      <c r="E85" s="99">
        <f t="shared" ref="E85:E89" si="9">C85-D85</f>
        <v>0</v>
      </c>
      <c r="F85" s="50" t="str">
        <f t="shared" ref="F85:F89" si="10">IFERROR(D85/C85,"")</f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SUM(Tabela330[#This Row])</f>
        <v>0</v>
      </c>
      <c r="E86" s="99">
        <f t="shared" si="9"/>
        <v>0</v>
      </c>
      <c r="F86" s="50" t="str">
        <f t="shared" si="10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SUM(Tabela330[#This Row])</f>
        <v>0</v>
      </c>
      <c r="E87" s="99">
        <f t="shared" si="9"/>
        <v>0</v>
      </c>
      <c r="F87" s="50" t="str">
        <f t="shared" si="10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SUM(Tabela330[#This Row])</f>
        <v>0</v>
      </c>
      <c r="E88" s="99">
        <f t="shared" si="9"/>
        <v>0</v>
      </c>
      <c r="F88" s="50" t="str">
        <f t="shared" si="10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SUM(Tabela330[#This Row])</f>
        <v>0</v>
      </c>
      <c r="E89" s="99">
        <f t="shared" si="9"/>
        <v>0</v>
      </c>
      <c r="F89" s="50" t="str">
        <f t="shared" si="10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SUM(Tabela431[[#All],[Kolumna2]])</f>
        <v>0</v>
      </c>
      <c r="D91" s="97">
        <f>SUM(Tabela431[[#All],[Kolumna3]])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SUM(Tabela1841[#This Row])</f>
        <v>0</v>
      </c>
      <c r="E92" s="99">
        <f t="shared" ref="E92:E101" si="11">C92-D92</f>
        <v>0</v>
      </c>
      <c r="F92" s="48" t="str">
        <f t="shared" ref="F92:F101" si="12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SUM(Tabela1841[#This Row])</f>
        <v>0</v>
      </c>
      <c r="E93" s="99">
        <f t="shared" si="11"/>
        <v>0</v>
      </c>
      <c r="F93" s="48" t="str">
        <f t="shared" si="12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SUM(Tabela1841[#This Row])</f>
        <v>0</v>
      </c>
      <c r="E94" s="99">
        <f t="shared" si="11"/>
        <v>0</v>
      </c>
      <c r="F94" s="48" t="str">
        <f t="shared" si="12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SUM(Tabela1841[#This Row])</f>
        <v>0</v>
      </c>
      <c r="E95" s="99">
        <f t="shared" si="11"/>
        <v>0</v>
      </c>
      <c r="F95" s="48" t="str">
        <f t="shared" si="12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SUM(Tabela1841[#This Row])</f>
        <v>0</v>
      </c>
      <c r="E96" s="99">
        <f t="shared" si="11"/>
        <v>0</v>
      </c>
      <c r="F96" s="48" t="str">
        <f t="shared" si="12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SUM(Tabela1841[#This Row])</f>
        <v>0</v>
      </c>
      <c r="E97" s="99">
        <f t="shared" si="11"/>
        <v>0</v>
      </c>
      <c r="F97" s="48" t="str">
        <f t="shared" si="12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SUM(Tabela1841[#This Row])</f>
        <v>0</v>
      </c>
      <c r="E98" s="99">
        <f t="shared" si="11"/>
        <v>0</v>
      </c>
      <c r="F98" s="48" t="str">
        <f t="shared" si="12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SUM(Tabela1841[#This Row])</f>
        <v>0</v>
      </c>
      <c r="E99" s="99">
        <f t="shared" si="11"/>
        <v>0</v>
      </c>
      <c r="F99" s="48" t="str">
        <f t="shared" si="12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SUM(Tabela1841[#This Row])</f>
        <v>0</v>
      </c>
      <c r="E100" s="99">
        <f t="shared" si="11"/>
        <v>0</v>
      </c>
      <c r="F100" s="48" t="str">
        <f t="shared" si="12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SUM(Tabela1841[#This Row])</f>
        <v>0</v>
      </c>
      <c r="E101" s="99">
        <f t="shared" si="11"/>
        <v>0</v>
      </c>
      <c r="F101" s="48" t="str">
        <f t="shared" si="12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SUM(Transport3[[#All],[Kolumna2]])</f>
        <v>0</v>
      </c>
      <c r="D103" s="97">
        <f>SUM(Transport3[[#All],[Kolumna3]])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SUM(Tabela1942[#This Row])</f>
        <v>0</v>
      </c>
      <c r="E104" s="99">
        <f t="shared" ref="E104:E111" si="13">C104-D104</f>
        <v>0</v>
      </c>
      <c r="F104" s="48" t="str">
        <f t="shared" ref="F104:F111" si="14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SUM(Tabela1942[#This Row])</f>
        <v>0</v>
      </c>
      <c r="E105" s="99">
        <f t="shared" si="13"/>
        <v>0</v>
      </c>
      <c r="F105" s="48" t="str">
        <f t="shared" si="14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SUM(Tabela1942[#This Row])</f>
        <v>0</v>
      </c>
      <c r="E106" s="99">
        <f t="shared" si="13"/>
        <v>0</v>
      </c>
      <c r="F106" s="48" t="str">
        <f t="shared" si="14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SUM(Tabela1942[#This Row])</f>
        <v>0</v>
      </c>
      <c r="E107" s="99">
        <f t="shared" si="13"/>
        <v>0</v>
      </c>
      <c r="F107" s="48" t="str">
        <f t="shared" si="14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SUM(Tabela1942[#This Row])</f>
        <v>0</v>
      </c>
      <c r="E108" s="99">
        <f t="shared" si="13"/>
        <v>0</v>
      </c>
      <c r="F108" s="48" t="str">
        <f t="shared" si="14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SUM(Tabela1942[#This Row])</f>
        <v>0</v>
      </c>
      <c r="E109" s="99">
        <f t="shared" si="13"/>
        <v>0</v>
      </c>
      <c r="F109" s="48" t="str">
        <f t="shared" si="14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SUM(Tabela1942[#This Row])</f>
        <v>0</v>
      </c>
      <c r="E110" s="99">
        <f t="shared" si="13"/>
        <v>0</v>
      </c>
      <c r="F110" s="48" t="str">
        <f t="shared" si="14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SUM(Tabela1942[#This Row])</f>
        <v>0</v>
      </c>
      <c r="E111" s="99">
        <f t="shared" si="13"/>
        <v>0</v>
      </c>
      <c r="F111" s="48" t="str">
        <f t="shared" si="14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SUM(Tabela1942[#This Row])</f>
        <v>0</v>
      </c>
      <c r="E112" s="99">
        <f t="shared" ref="E112:E113" si="15">C112-D112</f>
        <v>0</v>
      </c>
      <c r="F112" s="50" t="str">
        <f t="shared" ref="F112:F113" si="16">IFERROR(D112/C112,"")</f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SUM(Tabela1942[#This Row])</f>
        <v>0</v>
      </c>
      <c r="E113" s="99">
        <f t="shared" si="15"/>
        <v>0</v>
      </c>
      <c r="F113" s="50" t="str">
        <f t="shared" si="16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SUM(Tabela832[[#All],[Kolumna2]])</f>
        <v>0</v>
      </c>
      <c r="D115" s="97">
        <f>SUM(Tabela832[[#All],[Kolumna3]])</f>
        <v>0</v>
      </c>
      <c r="E115" s="96">
        <f>C115-D115</f>
        <v>0</v>
      </c>
      <c r="F115" s="43" t="str">
        <f t="shared" ref="F115:F120" si="17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SUM(Tabela192143[#This Row])</f>
        <v>0</v>
      </c>
      <c r="E116" s="99">
        <f t="shared" ref="E116:E120" si="18">C116-D116</f>
        <v>0</v>
      </c>
      <c r="F116" s="48" t="str">
        <f t="shared" si="17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SUM(Tabela192143[#This Row])</f>
        <v>0</v>
      </c>
      <c r="E117" s="99">
        <f t="shared" si="18"/>
        <v>0</v>
      </c>
      <c r="F117" s="48" t="str">
        <f t="shared" si="17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SUM(Tabela192143[#This Row])</f>
        <v>0</v>
      </c>
      <c r="E118" s="99">
        <f t="shared" si="18"/>
        <v>0</v>
      </c>
      <c r="F118" s="48" t="str">
        <f t="shared" si="17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SUM(Tabela192143[#This Row])</f>
        <v>0</v>
      </c>
      <c r="E119" s="99">
        <f t="shared" si="18"/>
        <v>0</v>
      </c>
      <c r="F119" s="48" t="str">
        <f t="shared" si="17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SUM(Tabela192143[#This Row])</f>
        <v>0</v>
      </c>
      <c r="E120" s="99">
        <f t="shared" si="18"/>
        <v>0</v>
      </c>
      <c r="F120" s="48" t="str">
        <f t="shared" si="17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SUM(Tabela192143[#This Row])</f>
        <v>0</v>
      </c>
      <c r="E121" s="99">
        <f t="shared" ref="E121:E125" si="19">C121-D121</f>
        <v>0</v>
      </c>
      <c r="F121" s="50" t="str">
        <f t="shared" ref="F121:F125" si="20">IFERROR(D121/C121,"")</f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SUM(Tabela192143[#This Row])</f>
        <v>0</v>
      </c>
      <c r="E122" s="99">
        <f t="shared" si="19"/>
        <v>0</v>
      </c>
      <c r="F122" s="50" t="str">
        <f t="shared" si="20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SUM(Tabela192143[#This Row])</f>
        <v>0</v>
      </c>
      <c r="E123" s="99">
        <f t="shared" si="19"/>
        <v>0</v>
      </c>
      <c r="F123" s="50" t="str">
        <f t="shared" si="20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SUM(Tabela192143[#This Row])</f>
        <v>0</v>
      </c>
      <c r="E124" s="99">
        <f t="shared" si="19"/>
        <v>0</v>
      </c>
      <c r="F124" s="50" t="str">
        <f t="shared" si="20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SUM(Tabela192143[#This Row])</f>
        <v>0</v>
      </c>
      <c r="E125" s="99">
        <f t="shared" si="19"/>
        <v>0</v>
      </c>
      <c r="F125" s="50" t="str">
        <f t="shared" si="20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SUM(Tabela933[[#All],[Kolumna2]])</f>
        <v>0</v>
      </c>
      <c r="D127" s="97">
        <f>SUM(Tabela933[[#All],[Kolumna3]])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SUM(Tabela19212547[#This Row])</f>
        <v>0</v>
      </c>
      <c r="E128" s="99">
        <f t="shared" ref="E128:E131" si="21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SUM(Tabela19212547[#This Row])</f>
        <v>0</v>
      </c>
      <c r="E129" s="99">
        <f t="shared" si="21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SUM(Tabela19212547[#This Row])</f>
        <v>0</v>
      </c>
      <c r="E130" s="99">
        <f t="shared" si="21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SUM(Tabela19212547[#This Row])</f>
        <v>0</v>
      </c>
      <c r="E131" s="99">
        <f t="shared" si="21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SUM(Tabela19212547[#This Row])</f>
        <v>0</v>
      </c>
      <c r="E132" s="99">
        <f t="shared" ref="E132:E137" si="22">C132-D132</f>
        <v>0</v>
      </c>
      <c r="F132" s="50" t="str">
        <f t="shared" ref="F132:F137" si="23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SUM(Tabela19212547[#This Row])</f>
        <v>0</v>
      </c>
      <c r="E133" s="99">
        <f t="shared" si="22"/>
        <v>0</v>
      </c>
      <c r="F133" s="50" t="str">
        <f t="shared" si="23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SUM(Tabela19212547[#This Row])</f>
        <v>0</v>
      </c>
      <c r="E134" s="99">
        <f t="shared" si="22"/>
        <v>0</v>
      </c>
      <c r="F134" s="50" t="str">
        <f t="shared" si="23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SUM(Tabela19212547[#This Row])</f>
        <v>0</v>
      </c>
      <c r="E135" s="99">
        <f t="shared" si="22"/>
        <v>0</v>
      </c>
      <c r="F135" s="50" t="str">
        <f t="shared" si="23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SUM(Tabela19212547[#This Row])</f>
        <v>0</v>
      </c>
      <c r="E136" s="99">
        <f t="shared" si="22"/>
        <v>0</v>
      </c>
      <c r="F136" s="50" t="str">
        <f t="shared" si="23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SUM(Tabela19212547[#This Row])</f>
        <v>0</v>
      </c>
      <c r="E137" s="99">
        <f t="shared" si="22"/>
        <v>0</v>
      </c>
      <c r="F137" s="50" t="str">
        <f t="shared" si="23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SUM(Tabela1034[[#All],[Kolumna2]])</f>
        <v>0</v>
      </c>
      <c r="D139" s="97">
        <f>SUM(Tabela1034[[#All],[Kolumna3]])</f>
        <v>0</v>
      </c>
      <c r="E139" s="96">
        <f>C139-D139</f>
        <v>0</v>
      </c>
      <c r="F139" s="43" t="str">
        <f t="shared" ref="F139:F144" si="24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SUM(Tabela19212446[#This Row])</f>
        <v>0</v>
      </c>
      <c r="E140" s="99">
        <f t="shared" ref="E140:E144" si="25">C140-D140</f>
        <v>0</v>
      </c>
      <c r="F140" s="48" t="str">
        <f t="shared" si="24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SUM(Tabela19212446[#This Row])</f>
        <v>0</v>
      </c>
      <c r="E141" s="99">
        <f t="shared" si="25"/>
        <v>0</v>
      </c>
      <c r="F141" s="48" t="str">
        <f t="shared" si="24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SUM(Tabela19212446[#This Row])</f>
        <v>0</v>
      </c>
      <c r="E142" s="99">
        <f t="shared" si="25"/>
        <v>0</v>
      </c>
      <c r="F142" s="48" t="str">
        <f t="shared" si="24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SUM(Tabela19212446[#This Row])</f>
        <v>0</v>
      </c>
      <c r="E143" s="99">
        <f t="shared" si="25"/>
        <v>0</v>
      </c>
      <c r="F143" s="48" t="str">
        <f t="shared" si="24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SUM(Tabela19212446[#This Row])</f>
        <v>0</v>
      </c>
      <c r="E144" s="99">
        <f t="shared" si="25"/>
        <v>0</v>
      </c>
      <c r="F144" s="48" t="str">
        <f t="shared" si="24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SUM(Tabela19212446[#This Row])</f>
        <v>0</v>
      </c>
      <c r="E145" s="99">
        <f t="shared" ref="E145:E149" si="26">C145-D145</f>
        <v>0</v>
      </c>
      <c r="F145" s="50" t="str">
        <f t="shared" ref="F145:F149" si="27">IFERROR(D145/C145,"")</f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SUM(Tabela19212446[#This Row])</f>
        <v>0</v>
      </c>
      <c r="E146" s="99">
        <f t="shared" si="26"/>
        <v>0</v>
      </c>
      <c r="F146" s="50" t="str">
        <f t="shared" si="27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SUM(Tabela19212446[#This Row])</f>
        <v>0</v>
      </c>
      <c r="E147" s="99">
        <f t="shared" si="26"/>
        <v>0</v>
      </c>
      <c r="F147" s="50" t="str">
        <f t="shared" si="27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SUM(Tabela19212446[#This Row])</f>
        <v>0</v>
      </c>
      <c r="E148" s="99">
        <f t="shared" si="26"/>
        <v>0</v>
      </c>
      <c r="F148" s="50" t="str">
        <f t="shared" si="27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SUM(Tabela19212446[#This Row])</f>
        <v>0</v>
      </c>
      <c r="E149" s="99">
        <f t="shared" si="26"/>
        <v>0</v>
      </c>
      <c r="F149" s="50" t="str">
        <f t="shared" si="27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SUM(Tabela1135[[#All],[Kolumna2]])</f>
        <v>0</v>
      </c>
      <c r="D151" s="97">
        <f>SUM(Tabela1135[[#All],[Kolumna3]])</f>
        <v>0</v>
      </c>
      <c r="E151" s="96">
        <f>C151-D151</f>
        <v>0</v>
      </c>
      <c r="F151" s="43" t="str">
        <f t="shared" ref="F151:F156" si="28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SUM(Tabela192244[#This Row])</f>
        <v>0</v>
      </c>
      <c r="E152" s="99">
        <f t="shared" ref="E152:E156" si="29">C152-D152</f>
        <v>0</v>
      </c>
      <c r="F152" s="48" t="str">
        <f t="shared" si="28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SUM(Tabela192244[#This Row])</f>
        <v>0</v>
      </c>
      <c r="E153" s="99">
        <f t="shared" si="29"/>
        <v>0</v>
      </c>
      <c r="F153" s="48" t="str">
        <f t="shared" si="28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SUM(Tabela192244[#This Row])</f>
        <v>0</v>
      </c>
      <c r="E154" s="99">
        <f t="shared" si="29"/>
        <v>0</v>
      </c>
      <c r="F154" s="48" t="str">
        <f t="shared" si="28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SUM(Tabela192244[#This Row])</f>
        <v>0</v>
      </c>
      <c r="E155" s="99">
        <f t="shared" si="29"/>
        <v>0</v>
      </c>
      <c r="F155" s="48" t="str">
        <f t="shared" si="28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SUM(Tabela192244[#This Row])</f>
        <v>0</v>
      </c>
      <c r="E156" s="99">
        <f t="shared" si="29"/>
        <v>0</v>
      </c>
      <c r="F156" s="48" t="str">
        <f t="shared" si="28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SUM(Tabela192244[#This Row])</f>
        <v>0</v>
      </c>
      <c r="E157" s="99">
        <f t="shared" ref="E157:E161" si="30">C157-D157</f>
        <v>0</v>
      </c>
      <c r="F157" s="50" t="str">
        <f t="shared" ref="F157:F161" si="31">IFERROR(D157/C157,"")</f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SUM(Tabela192244[#This Row])</f>
        <v>0</v>
      </c>
      <c r="E158" s="99">
        <f t="shared" si="30"/>
        <v>0</v>
      </c>
      <c r="F158" s="50" t="str">
        <f t="shared" si="31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SUM(Tabela192244[#This Row])</f>
        <v>0</v>
      </c>
      <c r="E159" s="99">
        <f t="shared" si="30"/>
        <v>0</v>
      </c>
      <c r="F159" s="50" t="str">
        <f t="shared" si="31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SUM(Tabela192244[#This Row])</f>
        <v>0</v>
      </c>
      <c r="E160" s="99">
        <f t="shared" si="30"/>
        <v>0</v>
      </c>
      <c r="F160" s="50" t="str">
        <f t="shared" si="31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SUM(Tabela192244[#This Row])</f>
        <v>0</v>
      </c>
      <c r="E161" s="99">
        <f t="shared" si="30"/>
        <v>0</v>
      </c>
      <c r="F161" s="50" t="str">
        <f t="shared" si="31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SUM(Tabela1236[[#All],[Kolumna2]])</f>
        <v>0</v>
      </c>
      <c r="D163" s="97">
        <f>SUM(Tabela1236[[#All],[Kolumna3]])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SUM(Tabela2548[#This Row])</f>
        <v>0</v>
      </c>
      <c r="E164" s="99">
        <f t="shared" ref="E164:E169" si="32">C164-D164</f>
        <v>0</v>
      </c>
      <c r="F164" s="48" t="str">
        <f t="shared" ref="F164:F169" si="33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SUM(Tabela2548[#This Row])</f>
        <v>0</v>
      </c>
      <c r="E165" s="99">
        <f t="shared" si="32"/>
        <v>0</v>
      </c>
      <c r="F165" s="48" t="str">
        <f t="shared" si="33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SUM(Tabela2548[#This Row])</f>
        <v>0</v>
      </c>
      <c r="E166" s="99">
        <f t="shared" si="32"/>
        <v>0</v>
      </c>
      <c r="F166" s="48" t="str">
        <f t="shared" si="33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SUM(Tabela2548[#This Row])</f>
        <v>0</v>
      </c>
      <c r="E167" s="99">
        <f t="shared" si="32"/>
        <v>0</v>
      </c>
      <c r="F167" s="48" t="str">
        <f t="shared" si="33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SUM(Tabela2548[#This Row])</f>
        <v>0</v>
      </c>
      <c r="E168" s="99">
        <f t="shared" si="32"/>
        <v>0</v>
      </c>
      <c r="F168" s="48" t="str">
        <f t="shared" si="33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SUM(Tabela2548[#This Row])</f>
        <v>0</v>
      </c>
      <c r="E169" s="99">
        <f t="shared" si="32"/>
        <v>0</v>
      </c>
      <c r="F169" s="48" t="str">
        <f t="shared" si="33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SUM(Tabela2548[#This Row])</f>
        <v>0</v>
      </c>
      <c r="E170" s="99">
        <f t="shared" ref="E170:E173" si="34">C170-D170</f>
        <v>0</v>
      </c>
      <c r="F170" s="50" t="str">
        <f t="shared" ref="F170:F173" si="35">IFERROR(D170/C170,"")</f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SUM(Tabela2548[#This Row])</f>
        <v>0</v>
      </c>
      <c r="E171" s="99">
        <f t="shared" si="34"/>
        <v>0</v>
      </c>
      <c r="F171" s="50" t="str">
        <f t="shared" si="35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SUM(Tabela2548[#This Row])</f>
        <v>0</v>
      </c>
      <c r="E172" s="99">
        <f t="shared" si="34"/>
        <v>0</v>
      </c>
      <c r="F172" s="50" t="str">
        <f t="shared" si="35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SUM(Tabela2548[#This Row])</f>
        <v>0</v>
      </c>
      <c r="E173" s="99">
        <f t="shared" si="34"/>
        <v>0</v>
      </c>
      <c r="F173" s="50" t="str">
        <f t="shared" si="35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SUM(Tabela1337[[#All],[Kolumna2]])</f>
        <v>0</v>
      </c>
      <c r="D175" s="97">
        <f>SUM(Tabela1337[[#All],[Kolumna3]])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SUM(Tabela2649[#This Row])</f>
        <v>0</v>
      </c>
      <c r="E176" s="99">
        <f t="shared" ref="E176:E183" si="36">C176-D176</f>
        <v>0</v>
      </c>
      <c r="F176" s="48" t="str">
        <f t="shared" ref="F176:F183" si="37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SUM(Tabela2649[#This Row])</f>
        <v>0</v>
      </c>
      <c r="E177" s="99">
        <f t="shared" si="36"/>
        <v>0</v>
      </c>
      <c r="F177" s="48" t="str">
        <f t="shared" si="37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SUM(Tabela2649[#This Row])</f>
        <v>0</v>
      </c>
      <c r="E178" s="99">
        <f t="shared" si="36"/>
        <v>0</v>
      </c>
      <c r="F178" s="48" t="str">
        <f t="shared" si="37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SUM(Tabela2649[#This Row])</f>
        <v>0</v>
      </c>
      <c r="E179" s="99">
        <f t="shared" si="36"/>
        <v>0</v>
      </c>
      <c r="F179" s="48" t="str">
        <f t="shared" si="37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SUM(Tabela2649[#This Row])</f>
        <v>0</v>
      </c>
      <c r="E180" s="99">
        <f t="shared" si="36"/>
        <v>0</v>
      </c>
      <c r="F180" s="48" t="str">
        <f t="shared" si="37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SUM(Tabela2649[#This Row])</f>
        <v>0</v>
      </c>
      <c r="E181" s="99">
        <f t="shared" si="36"/>
        <v>0</v>
      </c>
      <c r="F181" s="48" t="str">
        <f t="shared" si="37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SUM(Tabela2649[#This Row])</f>
        <v>0</v>
      </c>
      <c r="E182" s="99">
        <f t="shared" si="36"/>
        <v>0</v>
      </c>
      <c r="F182" s="48" t="str">
        <f t="shared" si="37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SUM(Tabela2649[#This Row])</f>
        <v>0</v>
      </c>
      <c r="E183" s="99">
        <f t="shared" si="36"/>
        <v>0</v>
      </c>
      <c r="F183" s="48" t="str">
        <f t="shared" si="37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SUM(Tabela2649[#This Row])</f>
        <v>0</v>
      </c>
      <c r="E184" s="99">
        <f t="shared" ref="E184:E185" si="38">C184-D184</f>
        <v>0</v>
      </c>
      <c r="F184" s="50" t="str">
        <f t="shared" ref="F184:F185" si="39">IFERROR(D184/C184,"")</f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SUM(Tabela2649[#This Row])</f>
        <v>0</v>
      </c>
      <c r="E185" s="99">
        <f t="shared" si="38"/>
        <v>0</v>
      </c>
      <c r="F185" s="50" t="str">
        <f t="shared" si="39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SUM(Tabela1438[[#All],[Kolumna2]])</f>
        <v>0</v>
      </c>
      <c r="D187" s="97">
        <f>SUM(Tabela1438[[#All],[Kolumna3]])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SUM(Tabela2750[#This Row])</f>
        <v>0</v>
      </c>
      <c r="E188" s="99">
        <f t="shared" ref="E188:E195" si="40">C188-D188</f>
        <v>0</v>
      </c>
      <c r="F188" s="48" t="str">
        <f t="shared" ref="F188:F195" si="41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SUM(Tabela2750[#This Row])</f>
        <v>0</v>
      </c>
      <c r="E189" s="99">
        <f t="shared" si="40"/>
        <v>0</v>
      </c>
      <c r="F189" s="48" t="str">
        <f t="shared" si="41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SUM(Tabela2750[#This Row])</f>
        <v>0</v>
      </c>
      <c r="E190" s="99">
        <f t="shared" si="40"/>
        <v>0</v>
      </c>
      <c r="F190" s="48" t="str">
        <f t="shared" si="41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SUM(Tabela2750[#This Row])</f>
        <v>0</v>
      </c>
      <c r="E191" s="99">
        <f t="shared" si="40"/>
        <v>0</v>
      </c>
      <c r="F191" s="48" t="str">
        <f t="shared" si="41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SUM(Tabela2750[#This Row])</f>
        <v>0</v>
      </c>
      <c r="E192" s="99">
        <f t="shared" si="40"/>
        <v>0</v>
      </c>
      <c r="F192" s="48" t="str">
        <f t="shared" si="41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SUM(Tabela2750[#This Row])</f>
        <v>0</v>
      </c>
      <c r="E193" s="99">
        <f t="shared" si="40"/>
        <v>0</v>
      </c>
      <c r="F193" s="48" t="str">
        <f t="shared" si="41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SUM(Tabela2750[#This Row])</f>
        <v>0</v>
      </c>
      <c r="E194" s="99">
        <f t="shared" si="40"/>
        <v>0</v>
      </c>
      <c r="F194" s="48" t="str">
        <f t="shared" si="41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SUM(Tabela2750[#This Row])</f>
        <v>0</v>
      </c>
      <c r="E195" s="99">
        <f t="shared" si="40"/>
        <v>0</v>
      </c>
      <c r="F195" s="48" t="str">
        <f t="shared" si="41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SUM(Tabela2750[#This Row])</f>
        <v>0</v>
      </c>
      <c r="E196" s="99">
        <f t="shared" ref="E196:E197" si="42">C196-D196</f>
        <v>0</v>
      </c>
      <c r="F196" s="50" t="str">
        <f t="shared" ref="F196:F197" si="43">IFERROR(D196/C196,"")</f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SUM(Tabela2750[#This Row])</f>
        <v>0</v>
      </c>
      <c r="E197" s="99">
        <f t="shared" si="42"/>
        <v>0</v>
      </c>
      <c r="F197" s="50" t="str">
        <f t="shared" si="43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SUM(Tabela1539[[#All],[Kolumna2]])</f>
        <v>0</v>
      </c>
      <c r="D199" s="97">
        <f>SUM(Tabela1539[[#All],[Kolumna3]])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SUM(Tabela2851[#This Row])</f>
        <v>0</v>
      </c>
      <c r="E200" s="99">
        <f t="shared" ref="E200:E205" si="44">C200-D200</f>
        <v>0</v>
      </c>
      <c r="F200" s="48" t="str">
        <f t="shared" ref="F200:F205" si="45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SUM(Tabela2851[#This Row])</f>
        <v>0</v>
      </c>
      <c r="E201" s="99">
        <f t="shared" si="44"/>
        <v>0</v>
      </c>
      <c r="F201" s="48" t="str">
        <f t="shared" si="45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SUM(Tabela2851[#This Row])</f>
        <v>0</v>
      </c>
      <c r="E202" s="99">
        <f t="shared" si="44"/>
        <v>0</v>
      </c>
      <c r="F202" s="48" t="str">
        <f t="shared" si="45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SUM(Tabela2851[#This Row])</f>
        <v>0</v>
      </c>
      <c r="E203" s="99">
        <f t="shared" si="44"/>
        <v>0</v>
      </c>
      <c r="F203" s="48" t="str">
        <f t="shared" si="45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SUM(Tabela2851[#This Row])</f>
        <v>0</v>
      </c>
      <c r="E204" s="99">
        <f t="shared" si="44"/>
        <v>0</v>
      </c>
      <c r="F204" s="48" t="str">
        <f t="shared" si="45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SUM(Tabela2851[#This Row])</f>
        <v>0</v>
      </c>
      <c r="E205" s="99">
        <f t="shared" si="44"/>
        <v>0</v>
      </c>
      <c r="F205" s="48" t="str">
        <f t="shared" si="45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SUM(Tabela2851[#This Row])</f>
        <v>0</v>
      </c>
      <c r="E206" s="99">
        <f t="shared" ref="E206:E209" si="46">C206-D206</f>
        <v>0</v>
      </c>
      <c r="F206" s="50" t="str">
        <f t="shared" ref="F206:F209" si="47">IFERROR(D206/C206,"")</f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SUM(Tabela2851[#This Row])</f>
        <v>0</v>
      </c>
      <c r="E207" s="99">
        <f t="shared" si="46"/>
        <v>0</v>
      </c>
      <c r="F207" s="50" t="str">
        <f t="shared" si="47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SUM(Tabela2851[#This Row])</f>
        <v>0</v>
      </c>
      <c r="E208" s="99">
        <f t="shared" si="46"/>
        <v>0</v>
      </c>
      <c r="F208" s="50" t="str">
        <f t="shared" si="47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SUM(Tabela2851[#This Row])</f>
        <v>0</v>
      </c>
      <c r="E209" s="99">
        <f t="shared" si="46"/>
        <v>0</v>
      </c>
      <c r="F209" s="50" t="str">
        <f t="shared" si="47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SUM(Tabela1640[[#All],[Kolumna2]])</f>
        <v>0</v>
      </c>
      <c r="D211" s="97">
        <f>SUM(Tabela1640[[#All],[Kolumna3]])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SUM(Tabela192345[#This Row])</f>
        <v>0</v>
      </c>
      <c r="E212" s="99">
        <f t="shared" ref="E212:E219" si="48">C212-D212</f>
        <v>0</v>
      </c>
      <c r="F212" s="48" t="str">
        <f t="shared" ref="F212:F219" si="49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SUM(Tabela192345[#This Row])</f>
        <v>0</v>
      </c>
      <c r="E213" s="99">
        <f t="shared" si="48"/>
        <v>0</v>
      </c>
      <c r="F213" s="48" t="str">
        <f t="shared" si="49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SUM(Tabela192345[#This Row])</f>
        <v>0</v>
      </c>
      <c r="E214" s="99">
        <f t="shared" si="48"/>
        <v>0</v>
      </c>
      <c r="F214" s="48" t="str">
        <f t="shared" si="49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SUM(Tabela192345[#This Row])</f>
        <v>0</v>
      </c>
      <c r="E215" s="99">
        <f t="shared" si="48"/>
        <v>0</v>
      </c>
      <c r="F215" s="48" t="str">
        <f t="shared" si="49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SUM(Tabela192345[#This Row])</f>
        <v>0</v>
      </c>
      <c r="E216" s="99">
        <f t="shared" si="48"/>
        <v>0</v>
      </c>
      <c r="F216" s="48" t="str">
        <f t="shared" si="49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SUM(Tabela192345[#This Row])</f>
        <v>0</v>
      </c>
      <c r="E217" s="99">
        <f t="shared" si="48"/>
        <v>0</v>
      </c>
      <c r="F217" s="48" t="str">
        <f t="shared" si="49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SUM(Tabela192345[#This Row])</f>
        <v>0</v>
      </c>
      <c r="E218" s="99">
        <f t="shared" si="48"/>
        <v>0</v>
      </c>
      <c r="F218" s="48" t="str">
        <f t="shared" si="49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SUM(Tabela192345[#This Row])</f>
        <v>0</v>
      </c>
      <c r="E219" s="99">
        <f t="shared" si="48"/>
        <v>0</v>
      </c>
      <c r="F219" s="48" t="str">
        <f t="shared" si="49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SUM(Tabela192345[#This Row])</f>
        <v>0</v>
      </c>
      <c r="E220" s="99">
        <f t="shared" ref="E220:E221" si="50">C220-D220</f>
        <v>0</v>
      </c>
      <c r="F220" s="50" t="str">
        <f t="shared" ref="F220:F221" si="51">IFERROR(D220/C220,"")</f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SUM(Tabela192345[#This Row])</f>
        <v>0</v>
      </c>
      <c r="E221" s="99">
        <f t="shared" si="50"/>
        <v>0</v>
      </c>
      <c r="F221" s="50" t="str">
        <f t="shared" si="51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SUM(Tabela164058[[#All],[Kolumna2]])</f>
        <v>0</v>
      </c>
      <c r="D223" s="97">
        <f>SUM(Tabela164058[[#All],[Kolumna3]])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SUM(Tabela19234559[#This Row])</f>
        <v>0</v>
      </c>
      <c r="E224" s="99">
        <f t="shared" ref="E224:E233" si="52">C224-D224</f>
        <v>0</v>
      </c>
      <c r="F224" s="48" t="str">
        <f t="shared" ref="F224:F233" si="53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SUM(Tabela19234559[#This Row])</f>
        <v>0</v>
      </c>
      <c r="E225" s="99">
        <f t="shared" si="52"/>
        <v>0</v>
      </c>
      <c r="F225" s="48" t="str">
        <f t="shared" si="53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SUM(Tabela19234559[#This Row])</f>
        <v>0</v>
      </c>
      <c r="E226" s="99">
        <f t="shared" si="52"/>
        <v>0</v>
      </c>
      <c r="F226" s="48" t="str">
        <f t="shared" si="53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SUM(Tabela19234559[#This Row])</f>
        <v>0</v>
      </c>
      <c r="E227" s="99">
        <f t="shared" si="52"/>
        <v>0</v>
      </c>
      <c r="F227" s="48" t="str">
        <f t="shared" si="53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SUM(Tabela19234559[#This Row])</f>
        <v>0</v>
      </c>
      <c r="E228" s="99">
        <f t="shared" si="52"/>
        <v>0</v>
      </c>
      <c r="F228" s="48" t="str">
        <f t="shared" si="53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SUM(Tabela19234559[#This Row])</f>
        <v>0</v>
      </c>
      <c r="E229" s="99">
        <f t="shared" si="52"/>
        <v>0</v>
      </c>
      <c r="F229" s="48" t="str">
        <f t="shared" si="53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SUM(Tabela19234559[#This Row])</f>
        <v>0</v>
      </c>
      <c r="E230" s="99">
        <f t="shared" si="52"/>
        <v>0</v>
      </c>
      <c r="F230" s="48" t="str">
        <f t="shared" si="53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SUM(Tabela19234559[#This Row])</f>
        <v>0</v>
      </c>
      <c r="E231" s="99">
        <f t="shared" si="52"/>
        <v>0</v>
      </c>
      <c r="F231" s="48" t="str">
        <f t="shared" si="53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SUM(Tabela19234559[#This Row])</f>
        <v>0</v>
      </c>
      <c r="E232" s="99">
        <f t="shared" si="52"/>
        <v>0</v>
      </c>
      <c r="F232" s="50" t="str">
        <f t="shared" si="53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SUM(Tabela19234559[#This Row])</f>
        <v>0</v>
      </c>
      <c r="E233" s="99">
        <f t="shared" si="52"/>
        <v>0</v>
      </c>
      <c r="F233" s="50" t="str">
        <f t="shared" si="53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SUM(Tabela16405860[[#All],[Kolumna2]])</f>
        <v>0</v>
      </c>
      <c r="D235" s="97">
        <f>SUM(Tabela16405860[[#All],[Kolumna3]])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SUM(Tabela1923455962[#This Row])</f>
        <v>0</v>
      </c>
      <c r="E236" s="99">
        <f t="shared" ref="E236:E245" si="54">C236-D236</f>
        <v>0</v>
      </c>
      <c r="F236" s="48" t="str">
        <f t="shared" ref="F236:F245" si="55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SUM(Tabela1923455962[#This Row])</f>
        <v>0</v>
      </c>
      <c r="E237" s="99">
        <f t="shared" si="54"/>
        <v>0</v>
      </c>
      <c r="F237" s="48" t="str">
        <f t="shared" si="55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SUM(Tabela1923455962[#This Row])</f>
        <v>0</v>
      </c>
      <c r="E238" s="99">
        <f t="shared" si="54"/>
        <v>0</v>
      </c>
      <c r="F238" s="48" t="str">
        <f t="shared" si="55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SUM(Tabela1923455962[#This Row])</f>
        <v>0</v>
      </c>
      <c r="E239" s="99">
        <f t="shared" si="54"/>
        <v>0</v>
      </c>
      <c r="F239" s="48" t="str">
        <f t="shared" si="55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SUM(Tabela1923455962[#This Row])</f>
        <v>0</v>
      </c>
      <c r="E240" s="99">
        <f t="shared" si="54"/>
        <v>0</v>
      </c>
      <c r="F240" s="48" t="str">
        <f t="shared" si="55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SUM(Tabela1923455962[#This Row])</f>
        <v>0</v>
      </c>
      <c r="E241" s="99">
        <f t="shared" si="54"/>
        <v>0</v>
      </c>
      <c r="F241" s="48" t="str">
        <f t="shared" si="55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SUM(Tabela1923455962[#This Row])</f>
        <v>0</v>
      </c>
      <c r="E242" s="99">
        <f t="shared" si="54"/>
        <v>0</v>
      </c>
      <c r="F242" s="48" t="str">
        <f t="shared" si="55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SUM(Tabela1923455962[#This Row])</f>
        <v>0</v>
      </c>
      <c r="E243" s="99">
        <f t="shared" si="54"/>
        <v>0</v>
      </c>
      <c r="F243" s="48" t="str">
        <f t="shared" si="55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SUM(Tabela1923455962[#This Row])</f>
        <v>0</v>
      </c>
      <c r="E244" s="99">
        <f t="shared" si="54"/>
        <v>0</v>
      </c>
      <c r="F244" s="50" t="str">
        <f t="shared" si="55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SUM(Tabela1923455962[#This Row])</f>
        <v>0</v>
      </c>
      <c r="E245" s="99">
        <f t="shared" si="54"/>
        <v>0</v>
      </c>
      <c r="F245" s="50" t="str">
        <f t="shared" si="55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SUM(Tabela1640586061[[#All],[Kolumna2]])</f>
        <v>0</v>
      </c>
      <c r="D247" s="97">
        <f>SUM(Tabela1640586061[[#All],[Kolumna3]])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SUM(Tabela1923455963[#This Row])</f>
        <v>0</v>
      </c>
      <c r="E248" s="99">
        <f t="shared" ref="E248:E257" si="56">C248-D248</f>
        <v>0</v>
      </c>
      <c r="F248" s="48" t="str">
        <f t="shared" ref="F248:F257" si="57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SUM(Tabela1923455963[#This Row])</f>
        <v>0</v>
      </c>
      <c r="E249" s="99">
        <f t="shared" si="56"/>
        <v>0</v>
      </c>
      <c r="F249" s="48" t="str">
        <f t="shared" si="57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SUM(Tabela1923455963[#This Row])</f>
        <v>0</v>
      </c>
      <c r="E250" s="99">
        <f t="shared" si="56"/>
        <v>0</v>
      </c>
      <c r="F250" s="48" t="str">
        <f t="shared" si="57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SUM(Tabela1923455963[#This Row])</f>
        <v>0</v>
      </c>
      <c r="E251" s="99">
        <f t="shared" si="56"/>
        <v>0</v>
      </c>
      <c r="F251" s="48" t="str">
        <f t="shared" si="57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SUM(Tabela1923455963[#This Row])</f>
        <v>0</v>
      </c>
      <c r="E252" s="99">
        <f t="shared" si="56"/>
        <v>0</v>
      </c>
      <c r="F252" s="48" t="str">
        <f t="shared" si="57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SUM(Tabela1923455963[#This Row])</f>
        <v>0</v>
      </c>
      <c r="E253" s="99">
        <f t="shared" si="56"/>
        <v>0</v>
      </c>
      <c r="F253" s="48" t="str">
        <f t="shared" si="57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SUM(Tabela1923455963[#This Row])</f>
        <v>0</v>
      </c>
      <c r="E254" s="99">
        <f t="shared" si="56"/>
        <v>0</v>
      </c>
      <c r="F254" s="48" t="str">
        <f t="shared" si="57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SUM(Tabela1923455963[#This Row])</f>
        <v>0</v>
      </c>
      <c r="E255" s="99">
        <f t="shared" si="56"/>
        <v>0</v>
      </c>
      <c r="F255" s="48" t="str">
        <f t="shared" si="57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SUM(Tabela1923455963[#This Row])</f>
        <v>0</v>
      </c>
      <c r="E256" s="99">
        <f t="shared" si="56"/>
        <v>0</v>
      </c>
      <c r="F256" s="50" t="str">
        <f t="shared" si="57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SUM(Tabela1923455963[#This Row])</f>
        <v>0</v>
      </c>
      <c r="E257" s="99">
        <f t="shared" si="56"/>
        <v>0</v>
      </c>
      <c r="F257" s="50" t="str">
        <f t="shared" si="57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58">SUM(L79:L257)</f>
        <v>0</v>
      </c>
      <c r="M260" s="101">
        <f t="shared" si="58"/>
        <v>0</v>
      </c>
      <c r="N260" s="101">
        <f t="shared" si="58"/>
        <v>0</v>
      </c>
      <c r="O260" s="101">
        <f t="shared" si="58"/>
        <v>0</v>
      </c>
      <c r="P260" s="101">
        <f t="shared" si="58"/>
        <v>0</v>
      </c>
      <c r="Q260" s="101">
        <f t="shared" si="58"/>
        <v>0</v>
      </c>
      <c r="R260" s="101">
        <f t="shared" si="58"/>
        <v>0</v>
      </c>
      <c r="S260" s="101">
        <f t="shared" si="58"/>
        <v>0</v>
      </c>
      <c r="T260" s="101">
        <f t="shared" si="58"/>
        <v>0</v>
      </c>
      <c r="U260" s="101">
        <f t="shared" si="58"/>
        <v>0</v>
      </c>
      <c r="V260" s="101">
        <f t="shared" si="58"/>
        <v>0</v>
      </c>
      <c r="W260" s="101">
        <f t="shared" si="58"/>
        <v>0</v>
      </c>
      <c r="X260" s="101">
        <f t="shared" si="58"/>
        <v>0</v>
      </c>
      <c r="Y260" s="101">
        <f t="shared" si="58"/>
        <v>0</v>
      </c>
      <c r="Z260" s="101">
        <f t="shared" si="58"/>
        <v>0</v>
      </c>
      <c r="AA260" s="101">
        <f t="shared" si="58"/>
        <v>0</v>
      </c>
      <c r="AB260" s="101">
        <f t="shared" si="58"/>
        <v>0</v>
      </c>
      <c r="AC260" s="101">
        <f t="shared" si="58"/>
        <v>0</v>
      </c>
      <c r="AD260" s="101">
        <f t="shared" si="58"/>
        <v>0</v>
      </c>
      <c r="AE260" s="101">
        <f t="shared" si="58"/>
        <v>0</v>
      </c>
      <c r="AF260" s="101">
        <f t="shared" si="58"/>
        <v>0</v>
      </c>
      <c r="AG260" s="101">
        <f t="shared" si="58"/>
        <v>0</v>
      </c>
      <c r="AH260" s="101">
        <f t="shared" si="58"/>
        <v>0</v>
      </c>
      <c r="AI260" s="101">
        <f t="shared" si="58"/>
        <v>0</v>
      </c>
      <c r="AJ260" s="101">
        <f t="shared" si="58"/>
        <v>0</v>
      </c>
      <c r="AK260" s="101">
        <f t="shared" si="58"/>
        <v>0</v>
      </c>
      <c r="AL260" s="101">
        <f t="shared" si="58"/>
        <v>0</v>
      </c>
      <c r="AM260" s="101">
        <f t="shared" si="58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</mergeCells>
  <phoneticPr fontId="19" type="noConversion"/>
  <conditionalFormatting sqref="D79">
    <cfRule type="dataBar" priority="60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5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58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57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56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5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54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53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52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51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50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49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48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47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46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45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44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3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2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1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0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39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38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7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6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5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4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3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2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976" priority="31">
      <formula>I$56="DZIŚ"</formula>
    </cfRule>
  </conditionalFormatting>
  <conditionalFormatting sqref="I80:AM89">
    <cfRule type="expression" dxfId="8975" priority="30">
      <formula>I$56="DZIŚ"</formula>
    </cfRule>
  </conditionalFormatting>
  <conditionalFormatting sqref="I2:AM2 I3">
    <cfRule type="expression" dxfId="8961" priority="15">
      <formula>I$56="DZIŚ"</formula>
    </cfRule>
  </conditionalFormatting>
  <conditionalFormatting sqref="I92:AM101">
    <cfRule type="expression" dxfId="7512" priority="14">
      <formula>I$56="DZIŚ"</formula>
    </cfRule>
  </conditionalFormatting>
  <conditionalFormatting sqref="I104:AM113">
    <cfRule type="expression" dxfId="7479" priority="13">
      <formula>I$56="DZIŚ"</formula>
    </cfRule>
  </conditionalFormatting>
  <conditionalFormatting sqref="I116:AM125">
    <cfRule type="expression" dxfId="7446" priority="12">
      <formula>I$56="DZIŚ"</formula>
    </cfRule>
  </conditionalFormatting>
  <conditionalFormatting sqref="I128:AM137">
    <cfRule type="expression" dxfId="7413" priority="11">
      <formula>I$56="DZIŚ"</formula>
    </cfRule>
  </conditionalFormatting>
  <conditionalFormatting sqref="I140:AM149">
    <cfRule type="expression" dxfId="7380" priority="10">
      <formula>I$56="DZIŚ"</formula>
    </cfRule>
  </conditionalFormatting>
  <conditionalFormatting sqref="I152:AM161">
    <cfRule type="expression" dxfId="7347" priority="9">
      <formula>I$56="DZIŚ"</formula>
    </cfRule>
  </conditionalFormatting>
  <conditionalFormatting sqref="I164:AM173">
    <cfRule type="expression" dxfId="7314" priority="8">
      <formula>I$56="DZIŚ"</formula>
    </cfRule>
  </conditionalFormatting>
  <conditionalFormatting sqref="I176:AM185">
    <cfRule type="expression" dxfId="7281" priority="7">
      <formula>I$56="DZIŚ"</formula>
    </cfRule>
  </conditionalFormatting>
  <conditionalFormatting sqref="I188:AM197">
    <cfRule type="expression" dxfId="7248" priority="6">
      <formula>I$56="DZIŚ"</formula>
    </cfRule>
  </conditionalFormatting>
  <conditionalFormatting sqref="I200:AM209">
    <cfRule type="expression" dxfId="7215" priority="5">
      <formula>I$56="DZIŚ"</formula>
    </cfRule>
  </conditionalFormatting>
  <conditionalFormatting sqref="I212:AM221">
    <cfRule type="expression" dxfId="7182" priority="4">
      <formula>I$56="DZIŚ"</formula>
    </cfRule>
  </conditionalFormatting>
  <conditionalFormatting sqref="I224:AM233">
    <cfRule type="expression" dxfId="7149" priority="3">
      <formula>I$56="DZIŚ"</formula>
    </cfRule>
  </conditionalFormatting>
  <conditionalFormatting sqref="I236:AM245">
    <cfRule type="expression" dxfId="7116" priority="2">
      <formula>I$56="DZIŚ"</formula>
    </cfRule>
  </conditionalFormatting>
  <conditionalFormatting sqref="I248:AM257">
    <cfRule type="expression" dxfId="7083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44228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"Luty "&amp;'CAŁY ROK'!D2:E2</f>
        <v>Luty 2021</v>
      </c>
      <c r="E2" s="8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28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28</v>
      </c>
      <c r="C29" s="76"/>
      <c r="D29" s="77"/>
      <c r="E29" s="18">
        <f ca="1">IF(MONTH(G1)&lt;MONTH(TODAY()),1,DAY(TODAY())/DAY(EOMONTH(G1,0)))</f>
        <v>3.5714285714285712E-2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SUM(Przychody2[[#All],[Kolumna2]])</f>
        <v>0</v>
      </c>
      <c r="D57" s="97">
        <f>SUM(Przychody2[[#All],[Kolumna3]])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SUM(Tabela3306496[#This Row])</f>
        <v>0</v>
      </c>
      <c r="E58" s="99">
        <f>Przychody2[[#This Row],[Kolumna3]]-Przychody2[[#This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SUM(Tabela3306496[#This Row])</f>
        <v>0</v>
      </c>
      <c r="E59" s="99">
        <f>Przychody2[[#This Row],[Kolumna3]]-Przychody2[[#This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SUM(Tabela3306496[#This Row])</f>
        <v>0</v>
      </c>
      <c r="E60" s="99">
        <f>Przychody2[[#This Row],[Kolumna3]]-Przychody2[[#This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SUM(Tabela3306496[#This Row])</f>
        <v>0</v>
      </c>
      <c r="E61" s="99">
        <f>Przychody2[[#This Row],[Kolumna3]]-Przychody2[[#This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SUM(Tabela3306496[#This Row])</f>
        <v>0</v>
      </c>
      <c r="E62" s="99">
        <f>Przychody2[[#This Row],[Kolumna3]]-Przychody2[[#This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SUM(Tabela3306496[#This Row])</f>
        <v>0</v>
      </c>
      <c r="E63" s="99">
        <f>Przychody2[[#This Row],[Kolumna3]]-Przychody2[[#This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SUM(Tabela3306496[#This Row])</f>
        <v>0</v>
      </c>
      <c r="E64" s="99">
        <f>Przychody2[[#This Row],[Kolumna3]]-Przychody2[[#This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SUM(Tabela3306496[#This Row])</f>
        <v>0</v>
      </c>
      <c r="E65" s="99">
        <f>Przychody2[[#This Row],[Kolumna3]]-Przychody2[[#This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SUM(Tabela3306496[#This Row])</f>
        <v>0</v>
      </c>
      <c r="E66" s="99">
        <f>Przychody2[[#This Row],[Kolumna3]]-Przychody2[[#This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SUM(Tabela3306496[#This Row])</f>
        <v>0</v>
      </c>
      <c r="E67" s="99">
        <f>Przychody2[[#This Row],[Kolumna3]]-Przychody2[[#This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SUM(Tabela3306496[#This Row])</f>
        <v>0</v>
      </c>
      <c r="E68" s="99">
        <f>Przychody2[[#This Row],[Kolumna3]]-Przychody2[[#This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SUM(Tabela3306496[#This Row])</f>
        <v>0</v>
      </c>
      <c r="E69" s="99">
        <f>Przychody2[[#This Row],[Kolumna3]]-Przychody2[[#This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SUM(Tabela3306496[#This Row])</f>
        <v>0</v>
      </c>
      <c r="E70" s="99">
        <f>Przychody2[[#This Row],[Kolumna3]]-Przychody2[[#This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SUM(Tabela3306496[#This Row])</f>
        <v>0</v>
      </c>
      <c r="E71" s="99">
        <f>Przychody2[[#This Row],[Kolumna3]]-Przychody2[[#This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SUM(Tabela3306496[#This Row])</f>
        <v>0</v>
      </c>
      <c r="E72" s="99">
        <f>Przychody2[[#This Row],[Kolumna3]]-Przychody2[[#This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SUM(Jedzenie265[[#All],[0]])</f>
        <v>0</v>
      </c>
      <c r="D79" s="97">
        <f>SUM(Jedzenie265[[#All],[02]])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SUM(Tabela33068[#This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SUM(Tabela33068[#This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SUM(Tabela33068[#This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SUM(Tabela33068[#This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SUM(Tabela33068[#This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SUM(Tabela33068[#This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SUM(Tabela33068[#This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SUM(Tabela33068[#This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SUM(Tabela33068[#This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SUM(Tabela33068[#This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SUM(Tabela43169[[#All],[Kolumna2]])</f>
        <v>0</v>
      </c>
      <c r="D91" s="97">
        <f>SUM(Tabela43169[[#All],[Kolumna3]])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SUM(Tabela184179[#This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SUM(Tabela184179[#This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SUM(Tabela184179[#This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SUM(Tabela184179[#This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SUM(Tabela184179[#This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SUM(Tabela184179[#This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SUM(Tabela184179[#This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SUM(Tabela184179[#This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SUM(Tabela184179[#This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SUM(Tabela184179[#This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SUM(Transport366[[#All],[Kolumna2]])</f>
        <v>0</v>
      </c>
      <c r="D103" s="97">
        <f>SUM(Transport366[[#All],[Kolumna3]])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SUM(Tabela194280[#This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SUM(Tabela194280[#This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SUM(Tabela194280[#This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SUM(Tabela194280[#This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SUM(Tabela194280[#This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SUM(Tabela194280[#This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SUM(Tabela194280[#This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SUM(Tabela194280[#This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SUM(Tabela194280[#This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SUM(Tabela194280[#This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SUM(Tabela83270[[#All],[Kolumna2]])</f>
        <v>0</v>
      </c>
      <c r="D115" s="97">
        <f>SUM(Tabela83270[[#All],[Kolumna3]])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SUM(Tabela19214381[#This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SUM(Tabela19214381[#This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SUM(Tabela19214381[#This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SUM(Tabela19214381[#This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SUM(Tabela19214381[#This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SUM(Tabela19214381[#This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SUM(Tabela19214381[#This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SUM(Tabela19214381[#This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SUM(Tabela19214381[#This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SUM(Tabela19214381[#This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SUM(Tabela93371[[#All],[Kolumna2]])</f>
        <v>0</v>
      </c>
      <c r="D127" s="97">
        <f>SUM(Tabela93371[[#All],[Kolumna3]])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SUM(Tabela1921254785[#This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SUM(Tabela1921254785[#This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SUM(Tabela1921254785[#This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SUM(Tabela1921254785[#This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SUM(Tabela1921254785[#This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SUM(Tabela1921254785[#This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SUM(Tabela1921254785[#This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SUM(Tabela1921254785[#This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SUM(Tabela1921254785[#This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SUM(Tabela1921254785[#This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SUM(Tabela103472[[#All],[Kolumna2]])</f>
        <v>0</v>
      </c>
      <c r="D139" s="97">
        <f>SUM(Tabela103472[[#All],[Kolumna3]])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SUM(Tabela1921244684[#This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SUM(Tabela1921244684[#This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SUM(Tabela1921244684[#This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SUM(Tabela1921244684[#This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SUM(Tabela1921244684[#This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SUM(Tabela1921244684[#This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SUM(Tabela1921244684[#This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SUM(Tabela1921244684[#This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SUM(Tabela1921244684[#This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SUM(Tabela1921244684[#This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SUM(Tabela113573[[#All],[Kolumna2]])</f>
        <v>0</v>
      </c>
      <c r="D151" s="97">
        <f>SUM(Tabela113573[[#All],[Kolumna3]])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SUM(Tabela19224482[#This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SUM(Tabela19224482[#This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SUM(Tabela19224482[#This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SUM(Tabela19224482[#This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SUM(Tabela19224482[#This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SUM(Tabela19224482[#This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SUM(Tabela19224482[#This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SUM(Tabela19224482[#This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SUM(Tabela19224482[#This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SUM(Tabela19224482[#This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SUM(Tabela123674[[#All],[Kolumna2]])</f>
        <v>0</v>
      </c>
      <c r="D163" s="97">
        <f>SUM(Tabela123674[[#All],[Kolumna3]])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SUM(Tabela254886[#This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SUM(Tabela254886[#This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SUM(Tabela254886[#This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SUM(Tabela254886[#This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SUM(Tabela254886[#This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SUM(Tabela254886[#This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SUM(Tabela254886[#This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SUM(Tabela254886[#This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SUM(Tabela254886[#This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SUM(Tabela254886[#This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SUM(Tabela133775[[#All],[Kolumna2]])</f>
        <v>0</v>
      </c>
      <c r="D175" s="97">
        <f>SUM(Tabela133775[[#All],[Kolumna3]])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SUM(Tabela264987[#This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SUM(Tabela264987[#This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SUM(Tabela264987[#This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SUM(Tabela264987[#This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SUM(Tabela264987[#This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SUM(Tabela264987[#This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SUM(Tabela264987[#This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SUM(Tabela264987[#This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SUM(Tabela264987[#This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SUM(Tabela264987[#This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SUM(Tabela143876[[#All],[Kolumna2]])</f>
        <v>0</v>
      </c>
      <c r="D187" s="97">
        <f>SUM(Tabela143876[[#All],[Kolumna3]])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SUM(Tabela275088[#This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SUM(Tabela275088[#This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SUM(Tabela275088[#This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SUM(Tabela275088[#This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SUM(Tabela275088[#This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SUM(Tabela275088[#This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SUM(Tabela275088[#This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SUM(Tabela275088[#This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SUM(Tabela275088[#This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SUM(Tabela275088[#This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SUM(Tabela153977[[#All],[Kolumna2]])</f>
        <v>0</v>
      </c>
      <c r="D199" s="97">
        <f>SUM(Tabela153977[[#All],[Kolumna3]])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SUM(Tabela285189[#This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SUM(Tabela285189[#This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SUM(Tabela285189[#This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SUM(Tabela285189[#This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SUM(Tabela285189[#This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SUM(Tabela285189[#This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SUM(Tabela285189[#This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SUM(Tabela285189[#This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SUM(Tabela285189[#This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SUM(Tabela285189[#This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SUM(Tabela164078[[#All],[Kolumna2]])</f>
        <v>0</v>
      </c>
      <c r="D211" s="97">
        <f>SUM(Tabela164078[[#All],[Kolumna3]])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SUM(Tabela19234583[#This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SUM(Tabela19234583[#This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SUM(Tabela19234583[#This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SUM(Tabela19234583[#This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SUM(Tabela19234583[#This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SUM(Tabela19234583[#This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SUM(Tabela19234583[#This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SUM(Tabela19234583[#This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SUM(Tabela19234583[#This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SUM(Tabela19234583[#This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SUM(Tabela16405890[[#All],[Kolumna2]])</f>
        <v>0</v>
      </c>
      <c r="D223" s="97">
        <f>SUM(Tabela16405890[[#All],[Kolumna3]])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SUM(Tabela1923455991[#This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SUM(Tabela1923455991[#This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SUM(Tabela1923455991[#This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SUM(Tabela1923455991[#This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SUM(Tabela1923455991[#This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SUM(Tabela1923455991[#This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SUM(Tabela1923455991[#This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SUM(Tabela1923455991[#This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SUM(Tabela1923455991[#This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SUM(Tabela1923455991[#This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SUM(Tabela1640586092[[#All],[Kolumna2]])</f>
        <v>0</v>
      </c>
      <c r="D235" s="97">
        <f>SUM(Tabela1640586092[[#All],[Kolumna3]])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SUM(Tabela192345596294[#This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SUM(Tabela192345596294[#This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SUM(Tabela192345596294[#This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SUM(Tabela192345596294[#This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SUM(Tabela192345596294[#This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SUM(Tabela192345596294[#This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SUM(Tabela192345596294[#This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SUM(Tabela192345596294[#This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SUM(Tabela192345596294[#This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SUM(Tabela192345596294[#This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SUM(Tabela164058606193[[#All],[Kolumna2]])</f>
        <v>0</v>
      </c>
      <c r="D247" s="97">
        <f>SUM(Tabela164058606193[[#All],[Kolumna3]])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SUM(Tabela192345596395[#This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SUM(Tabela192345596395[#This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SUM(Tabela192345596395[#This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SUM(Tabela192345596395[#This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SUM(Tabela192345596395[#This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SUM(Tabela192345596395[#This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SUM(Tabela192345596395[#This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SUM(Tabela192345596395[#This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SUM(Tabela192345596395[#This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SUM(Tabela192345596395[#This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31:E31"/>
    <mergeCell ref="C33:D33"/>
    <mergeCell ref="C34:D34"/>
    <mergeCell ref="C35:D35"/>
    <mergeCell ref="C36:D36"/>
    <mergeCell ref="C37:D37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{3024D2A0-F7BB-984E-B341-B911D88F848E}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{6A6FE7B1-AA4C-6C45-B243-74A858E7EA34}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{FC7329CA-7EF1-1F4D-8EC7-0B649A27E84D}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{554D39B9-C3A9-AF48-8B55-CDEB8F4928CC}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{C9FBADD4-66F4-FC47-BC47-CEBDCCA6CBD9}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{920B011C-F0EF-C544-A15C-E3636119542A}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{F2BDF8B1-FD44-F84F-8CE9-21CC1DA6EC0E}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{F9708905-4ADE-C241-846E-329B0ED70AEC}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{5010EA3F-6E07-B84C-B7B4-A9D7ECF79F92}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{C3BD59CA-39D4-3F41-A280-B77B2B3D8F4C}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{7D5EA3D8-26B2-8E44-BF98-E8089A36A9EA}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{B4B727A0-3AF2-6C4E-B888-60C2C1CACDA5}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{8E2C2858-2A4C-154B-B4F1-A43E91DDDCD4}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{E2438474-15DA-3E40-8184-BA13C56E099C}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{9EF0F8D3-72D6-D442-B4D2-CAF7484D0FF0}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{2CA08026-C7D6-FD4F-B715-629B5BD621F8}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{11B92579-9C39-9B47-8C2C-CC77CFBB84B7}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{4A0B9F78-8B47-3046-A4B5-7ED4FEE7E65B}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{AE91E6C7-25ED-B24E-8656-F5BC6ECE6AEC}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{A7C43CA5-1929-5045-91A0-99F5CE984CE9}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{163B2321-827F-BB4D-AA63-A364D6B9CA50}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{F55FAB37-B93A-3D4D-B1B7-26CA93F84EF6}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{C4457771-CF9E-294D-A60E-4C2AC6BF1938}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{8E87AE1F-C027-C941-9D8B-32208B92E81F}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{286404BD-F902-9249-B77E-F5C1522899A8}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{91328CCE-F61A-FC40-A870-566C7CA5E045}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{1C3C2E41-6B7A-3E48-932E-BBC71111A106}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{8C0C1E9C-66ED-D244-8385-C92A26293358}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{20DCC6F6-7066-9D4E-AD54-F54103312647}</x14:id>
        </ext>
      </extLst>
    </cfRule>
  </conditionalFormatting>
  <conditionalFormatting sqref="I58:AM72">
    <cfRule type="expression" dxfId="7050" priority="17">
      <formula>I$56="DZIŚ"</formula>
    </cfRule>
  </conditionalFormatting>
  <conditionalFormatting sqref="I80:AM89">
    <cfRule type="expression" dxfId="7049" priority="16">
      <formula>I$56="DZIŚ"</formula>
    </cfRule>
  </conditionalFormatting>
  <conditionalFormatting sqref="I2:AM2 I3">
    <cfRule type="expression" dxfId="7048" priority="15">
      <formula>I$56="DZIŚ"</formula>
    </cfRule>
  </conditionalFormatting>
  <conditionalFormatting sqref="I92:AM101">
    <cfRule type="expression" dxfId="7047" priority="14">
      <formula>I$56="DZIŚ"</formula>
    </cfRule>
  </conditionalFormatting>
  <conditionalFormatting sqref="I104:AM113">
    <cfRule type="expression" dxfId="7046" priority="13">
      <formula>I$56="DZIŚ"</formula>
    </cfRule>
  </conditionalFormatting>
  <conditionalFormatting sqref="I116:AM125">
    <cfRule type="expression" dxfId="7045" priority="12">
      <formula>I$56="DZIŚ"</formula>
    </cfRule>
  </conditionalFormatting>
  <conditionalFormatting sqref="I128:AM137">
    <cfRule type="expression" dxfId="7044" priority="11">
      <formula>I$56="DZIŚ"</formula>
    </cfRule>
  </conditionalFormatting>
  <conditionalFormatting sqref="I140:AM149">
    <cfRule type="expression" dxfId="7043" priority="10">
      <formula>I$56="DZIŚ"</formula>
    </cfRule>
  </conditionalFormatting>
  <conditionalFormatting sqref="I152:AM161">
    <cfRule type="expression" dxfId="7042" priority="9">
      <formula>I$56="DZIŚ"</formula>
    </cfRule>
  </conditionalFormatting>
  <conditionalFormatting sqref="I164:AM173">
    <cfRule type="expression" dxfId="7041" priority="8">
      <formula>I$56="DZIŚ"</formula>
    </cfRule>
  </conditionalFormatting>
  <conditionalFormatting sqref="I176:AM185">
    <cfRule type="expression" dxfId="7040" priority="7">
      <formula>I$56="DZIŚ"</formula>
    </cfRule>
  </conditionalFormatting>
  <conditionalFormatting sqref="I188:AM197">
    <cfRule type="expression" dxfId="7039" priority="6">
      <formula>I$56="DZIŚ"</formula>
    </cfRule>
  </conditionalFormatting>
  <conditionalFormatting sqref="I200:AM209">
    <cfRule type="expression" dxfId="7038" priority="5">
      <formula>I$56="DZIŚ"</formula>
    </cfRule>
  </conditionalFormatting>
  <conditionalFormatting sqref="I212:AM221">
    <cfRule type="expression" dxfId="7037" priority="4">
      <formula>I$56="DZIŚ"</formula>
    </cfRule>
  </conditionalFormatting>
  <conditionalFormatting sqref="I224:AM233">
    <cfRule type="expression" dxfId="7036" priority="3">
      <formula>I$56="DZIŚ"</formula>
    </cfRule>
  </conditionalFormatting>
  <conditionalFormatting sqref="I236:AM245">
    <cfRule type="expression" dxfId="7035" priority="2">
      <formula>I$56="DZIŚ"</formula>
    </cfRule>
  </conditionalFormatting>
  <conditionalFormatting sqref="I248:AM257">
    <cfRule type="expression" dxfId="7034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24D2A0-F7BB-984E-B341-B911D88F848E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A6FE7B1-AA4C-6C45-B243-74A858E7EA3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FC7329CA-7EF1-1F4D-8EC7-0B649A27E84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54D39B9-C3A9-AF48-8B55-CDEB8F4928CC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9FBADD4-66F4-FC47-BC47-CEBDCCA6CBD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920B011C-F0EF-C544-A15C-E3636119542A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2BDF8B1-FD44-F84F-8CE9-21CC1DA6EC0E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9708905-4ADE-C241-846E-329B0ED70AEC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5010EA3F-6E07-B84C-B7B4-A9D7ECF79F9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3BD59CA-39D4-3F41-A280-B77B2B3D8F4C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D5EA3D8-26B2-8E44-BF98-E8089A36A9E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B4B727A0-3AF2-6C4E-B888-60C2C1CACDA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8E2C2858-2A4C-154B-B4F1-A43E91DDDCD4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2438474-15DA-3E40-8184-BA13C56E099C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EF0F8D3-72D6-D442-B4D2-CAF7484D0FF0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2CA08026-C7D6-FD4F-B715-629B5BD621F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11B92579-9C39-9B47-8C2C-CC77CFBB84B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A0B9F78-8B47-3046-A4B5-7ED4FEE7E65B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E91E6C7-25ED-B24E-8656-F5BC6ECE6AEC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7C43CA5-1929-5045-91A0-99F5CE984CE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63B2321-827F-BB4D-AA63-A364D6B9CA50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55FAB37-B93A-3D4D-B1B7-26CA93F84EF6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C4457771-CF9E-294D-A60E-4C2AC6BF193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E87AE1F-C027-C941-9D8B-32208B92E81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86404BD-F902-9249-B77E-F5C1522899A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1328CCE-F61A-FC40-A870-566C7CA5E045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C3C2E41-6B7A-3E48-932E-BBC71111A106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C0C1E9C-66ED-D244-8385-C92A2629335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0DCC6F6-7066-9D4E-AD54-F54103312647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44256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"Marzec "&amp;'CAŁY ROK'!D2:E2</f>
        <v>Marzec 2021</v>
      </c>
      <c r="E2" s="8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SUM(Przychody3[[#All],[Kolumna2]])</f>
        <v>0</v>
      </c>
      <c r="D57" s="97">
        <f>SUM(Przychody3[[#All],[Kolumna3]])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SUM(Tabela33064128[#This Row])</f>
        <v>0</v>
      </c>
      <c r="E58" s="99">
        <f>Przychody3[[#This Row],[Kolumna3]]-Przychody3[[#This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SUM(Tabela33064128[#This Row])</f>
        <v>0</v>
      </c>
      <c r="E59" s="99">
        <f>Przychody3[[#This Row],[Kolumna3]]-Przychody3[[#This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SUM(Tabela33064128[#This Row])</f>
        <v>0</v>
      </c>
      <c r="E60" s="99">
        <f>Przychody3[[#This Row],[Kolumna3]]-Przychody3[[#This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SUM(Tabela33064128[#This Row])</f>
        <v>0</v>
      </c>
      <c r="E61" s="99">
        <f>Przychody3[[#This Row],[Kolumna3]]-Przychody3[[#This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SUM(Tabela33064128[#This Row])</f>
        <v>0</v>
      </c>
      <c r="E62" s="99">
        <f>Przychody3[[#This Row],[Kolumna3]]-Przychody3[[#This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SUM(Tabela33064128[#This Row])</f>
        <v>0</v>
      </c>
      <c r="E63" s="99">
        <f>Przychody3[[#This Row],[Kolumna3]]-Przychody3[[#This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SUM(Tabela33064128[#This Row])</f>
        <v>0</v>
      </c>
      <c r="E64" s="99">
        <f>Przychody3[[#This Row],[Kolumna3]]-Przychody3[[#This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SUM(Tabela33064128[#This Row])</f>
        <v>0</v>
      </c>
      <c r="E65" s="99">
        <f>Przychody3[[#This Row],[Kolumna3]]-Przychody3[[#This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SUM(Tabela33064128[#This Row])</f>
        <v>0</v>
      </c>
      <c r="E66" s="99">
        <f>Przychody3[[#This Row],[Kolumna3]]-Przychody3[[#This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SUM(Tabela33064128[#This Row])</f>
        <v>0</v>
      </c>
      <c r="E67" s="99">
        <f>Przychody3[[#This Row],[Kolumna3]]-Przychody3[[#This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SUM(Tabela33064128[#This Row])</f>
        <v>0</v>
      </c>
      <c r="E68" s="99">
        <f>Przychody3[[#This Row],[Kolumna3]]-Przychody3[[#This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SUM(Tabela33064128[#This Row])</f>
        <v>0</v>
      </c>
      <c r="E69" s="99">
        <f>Przychody3[[#This Row],[Kolumna3]]-Przychody3[[#This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SUM(Tabela33064128[#This Row])</f>
        <v>0</v>
      </c>
      <c r="E70" s="99">
        <f>Przychody3[[#This Row],[Kolumna3]]-Przychody3[[#This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SUM(Tabela33064128[#This Row])</f>
        <v>0</v>
      </c>
      <c r="E71" s="99">
        <f>Przychody3[[#This Row],[Kolumna3]]-Przychody3[[#This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SUM(Tabela33064128[#This Row])</f>
        <v>0</v>
      </c>
      <c r="E72" s="99">
        <f>Przychody3[[#This Row],[Kolumna3]]-Przychody3[[#This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SUM(Jedzenie297[[#All],[0]])</f>
        <v>0</v>
      </c>
      <c r="D79" s="97">
        <f>SUM(Jedzenie297[[#All],[02]])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SUM(Tabela330100[#This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SUM(Tabela330100[#This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SUM(Tabela330100[#This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SUM(Tabela330100[#This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SUM(Tabela330100[#This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SUM(Tabela330100[#This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SUM(Tabela330100[#This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SUM(Tabela330100[#This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SUM(Tabela330100[#This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SUM(Tabela330100[#This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SUM(Tabela431101[[#All],[Kolumna2]])</f>
        <v>0</v>
      </c>
      <c r="D91" s="97">
        <f>SUM(Tabela431101[[#All],[Kolumna3]])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SUM(Tabela1841111[#This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SUM(Tabela1841111[#This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SUM(Tabela1841111[#This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SUM(Tabela1841111[#This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SUM(Tabela1841111[#This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SUM(Tabela1841111[#This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SUM(Tabela1841111[#This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SUM(Tabela1841111[#This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SUM(Tabela1841111[#This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SUM(Tabela1841111[#This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SUM(Transport398[[#All],[Kolumna2]])</f>
        <v>0</v>
      </c>
      <c r="D103" s="97">
        <f>SUM(Transport398[[#All],[Kolumna3]])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SUM(Tabela1942112[#This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SUM(Tabela1942112[#This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SUM(Tabela1942112[#This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SUM(Tabela1942112[#This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SUM(Tabela1942112[#This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SUM(Tabela1942112[#This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SUM(Tabela1942112[#This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SUM(Tabela1942112[#This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SUM(Tabela1942112[#This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SUM(Tabela1942112[#This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SUM(Tabela832102[[#All],[Kolumna2]])</f>
        <v>0</v>
      </c>
      <c r="D115" s="97">
        <f>SUM(Tabela832102[[#All],[Kolumna3]])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SUM(Tabela192143113[#This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SUM(Tabela192143113[#This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SUM(Tabela192143113[#This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SUM(Tabela192143113[#This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SUM(Tabela192143113[#This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SUM(Tabela192143113[#This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SUM(Tabela192143113[#This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SUM(Tabela192143113[#This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SUM(Tabela192143113[#This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SUM(Tabela192143113[#This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SUM(Tabela933103[[#All],[Kolumna2]])</f>
        <v>0</v>
      </c>
      <c r="D127" s="97">
        <f>SUM(Tabela933103[[#All],[Kolumna3]])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SUM(Tabela19212547117[#This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SUM(Tabela19212547117[#This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SUM(Tabela19212547117[#This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SUM(Tabela19212547117[#This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SUM(Tabela19212547117[#This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SUM(Tabela19212547117[#This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SUM(Tabela19212547117[#This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SUM(Tabela19212547117[#This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SUM(Tabela19212547117[#This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SUM(Tabela19212547117[#This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SUM(Tabela1034104[[#All],[Kolumna2]])</f>
        <v>0</v>
      </c>
      <c r="D139" s="97">
        <f>SUM(Tabela1034104[[#All],[Kolumna3]])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SUM(Tabela19212446116[#This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SUM(Tabela19212446116[#This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SUM(Tabela19212446116[#This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SUM(Tabela19212446116[#This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SUM(Tabela19212446116[#This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SUM(Tabela19212446116[#This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SUM(Tabela19212446116[#This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SUM(Tabela19212446116[#This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SUM(Tabela19212446116[#This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SUM(Tabela19212446116[#This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SUM(Tabela1135105[[#All],[Kolumna2]])</f>
        <v>0</v>
      </c>
      <c r="D151" s="97">
        <f>SUM(Tabela1135105[[#All],[Kolumna3]])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SUM(Tabela192244114[#This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SUM(Tabela192244114[#This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SUM(Tabela192244114[#This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SUM(Tabela192244114[#This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SUM(Tabela192244114[#This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SUM(Tabela192244114[#This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SUM(Tabela192244114[#This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SUM(Tabela192244114[#This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SUM(Tabela192244114[#This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SUM(Tabela192244114[#This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SUM(Tabela1236106[[#All],[Kolumna2]])</f>
        <v>0</v>
      </c>
      <c r="D163" s="97">
        <f>SUM(Tabela1236106[[#All],[Kolumna3]])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SUM(Tabela2548118[#This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SUM(Tabela2548118[#This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SUM(Tabela2548118[#This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SUM(Tabela2548118[#This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SUM(Tabela2548118[#This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SUM(Tabela2548118[#This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SUM(Tabela2548118[#This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SUM(Tabela2548118[#This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SUM(Tabela2548118[#This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SUM(Tabela2548118[#This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SUM(Tabela1337107[[#All],[Kolumna2]])</f>
        <v>0</v>
      </c>
      <c r="D175" s="97">
        <f>SUM(Tabela1337107[[#All],[Kolumna3]])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SUM(Tabela2649119[#This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SUM(Tabela2649119[#This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SUM(Tabela2649119[#This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SUM(Tabela2649119[#This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SUM(Tabela2649119[#This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SUM(Tabela2649119[#This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SUM(Tabela2649119[#This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SUM(Tabela2649119[#This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SUM(Tabela2649119[#This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SUM(Tabela2649119[#This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SUM(Tabela1438108[[#All],[Kolumna2]])</f>
        <v>0</v>
      </c>
      <c r="D187" s="97">
        <f>SUM(Tabela1438108[[#All],[Kolumna3]])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SUM(Tabela2750120[#This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SUM(Tabela2750120[#This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SUM(Tabela2750120[#This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SUM(Tabela2750120[#This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SUM(Tabela2750120[#This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SUM(Tabela2750120[#This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SUM(Tabela2750120[#This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SUM(Tabela2750120[#This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SUM(Tabela2750120[#This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SUM(Tabela2750120[#This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SUM(Tabela1539109[[#All],[Kolumna2]])</f>
        <v>0</v>
      </c>
      <c r="D199" s="97">
        <f>SUM(Tabela1539109[[#All],[Kolumna3]])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SUM(Tabela2851121[#This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SUM(Tabela2851121[#This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SUM(Tabela2851121[#This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SUM(Tabela2851121[#This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SUM(Tabela2851121[#This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SUM(Tabela2851121[#This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SUM(Tabela2851121[#This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SUM(Tabela2851121[#This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SUM(Tabela2851121[#This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SUM(Tabela2851121[#This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SUM(Tabela1640110[[#All],[Kolumna2]])</f>
        <v>0</v>
      </c>
      <c r="D211" s="97">
        <f>SUM(Tabela1640110[[#All],[Kolumna3]])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SUM(Tabela192345115[#This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SUM(Tabela192345115[#This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SUM(Tabela192345115[#This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SUM(Tabela192345115[#This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SUM(Tabela192345115[#This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SUM(Tabela192345115[#This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SUM(Tabela192345115[#This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SUM(Tabela192345115[#This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SUM(Tabela192345115[#This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SUM(Tabela192345115[#This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SUM(Tabela164058122[[#All],[Kolumna2]])</f>
        <v>0</v>
      </c>
      <c r="D223" s="97">
        <f>SUM(Tabela164058122[[#All],[Kolumna3]])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SUM(Tabela19234559123[#This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SUM(Tabela19234559123[#This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SUM(Tabela19234559123[#This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SUM(Tabela19234559123[#This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SUM(Tabela19234559123[#This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SUM(Tabela19234559123[#This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SUM(Tabela19234559123[#This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SUM(Tabela19234559123[#This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SUM(Tabela19234559123[#This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SUM(Tabela19234559123[#This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SUM(Tabela16405860124[[#All],[Kolumna2]])</f>
        <v>0</v>
      </c>
      <c r="D235" s="97">
        <f>SUM(Tabela16405860124[[#All],[Kolumna3]])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SUM(Tabela1923455962126[#This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SUM(Tabela1923455962126[#This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SUM(Tabela1923455962126[#This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SUM(Tabela1923455962126[#This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SUM(Tabela1923455962126[#This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SUM(Tabela1923455962126[#This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SUM(Tabela1923455962126[#This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SUM(Tabela1923455962126[#This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SUM(Tabela1923455962126[#This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SUM(Tabela1923455962126[#This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SUM(Tabela1640586061125[[#All],[Kolumna2]])</f>
        <v>0</v>
      </c>
      <c r="D247" s="97">
        <f>SUM(Tabela1640586061125[[#All],[Kolumna3]])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SUM(Tabela1923455963127[#This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SUM(Tabela1923455963127[#This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SUM(Tabela1923455963127[#This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SUM(Tabela1923455963127[#This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SUM(Tabela1923455963127[#This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SUM(Tabela1923455963127[#This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SUM(Tabela1923455963127[#This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SUM(Tabela1923455963127[#This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SUM(Tabela1923455963127[#This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SUM(Tabela1923455963127[#This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{18D8CE9C-C722-ED48-8626-97BF4D5CC9E5}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{79E32D90-D6F9-9A44-B32A-4D00F1BFEE57}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{472CECE3-4C3D-EB4A-8BD7-1A05DB738D11}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{7A8C33DD-B7ED-594A-920C-548C4BF9F9F4}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{EBC02A1D-42BB-7A4A-BBDB-4E90A885D4CF}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{CCD67715-2C73-4F4D-A146-D444B1797512}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{1AC5D2E8-6E65-D14C-80A9-2ACF782A778F}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{BFC1A2EC-473A-1746-BD14-BE4811C4EAB5}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{090BFBBC-5925-3D4D-A60F-380747494B41}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{74EE942B-5E07-8B42-990C-39706362A258}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{EF07D692-6B46-E94B-AE93-03B9CCC10EBC}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{22EEC7FF-E1E5-3646-BFDC-926B108F3140}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{EAB19454-32B9-B340-A511-EDD4D5D93769}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{64C1AA29-6AE2-EE48-BB95-1C26A7FCE6AE}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{B6D17725-DEC3-2647-92E6-E4379824F539}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{C7DA1544-5291-4348-91FA-9002A5A101D2}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{0A293E4C-326D-244A-8D66-F7623580F44E}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{EEFE4521-ABFC-2D44-A9CB-590A6C8CC673}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{11DD5C3B-67F7-D24F-9095-567490B9F037}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{151D983E-788A-0541-9246-858AEEEECA24}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{98F8D2A8-38D7-444B-B079-078E98020B65}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{5C642801-7A7A-7C43-918A-3C36D16E3EFC}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{6F58E6D4-102E-FD48-B286-31AED1CBCD0B}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{B8654D95-BCC0-B04D-8C89-12F9614D59D3}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{94686F96-2A1D-3648-BA24-12736C877A15}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{D6C98267-2AEA-CF46-9D48-0522578AEE38}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{66DEE4C8-530B-EB4E-AD83-AC8D20039B2B}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{E24E2A88-D466-B448-B1AF-630B161EA72B}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{9291B8F0-3CD3-7848-9F22-E190BC8DA495}</x14:id>
        </ext>
      </extLst>
    </cfRule>
  </conditionalFormatting>
  <conditionalFormatting sqref="I58:AM72">
    <cfRule type="expression" dxfId="6409" priority="17">
      <formula>I$56="DZIŚ"</formula>
    </cfRule>
  </conditionalFormatting>
  <conditionalFormatting sqref="I80:AM89">
    <cfRule type="expression" dxfId="6408" priority="16">
      <formula>I$56="DZIŚ"</formula>
    </cfRule>
  </conditionalFormatting>
  <conditionalFormatting sqref="I2:AM2 I3">
    <cfRule type="expression" dxfId="6407" priority="15">
      <formula>I$56="DZIŚ"</formula>
    </cfRule>
  </conditionalFormatting>
  <conditionalFormatting sqref="I92:AM101">
    <cfRule type="expression" dxfId="6406" priority="14">
      <formula>I$56="DZIŚ"</formula>
    </cfRule>
  </conditionalFormatting>
  <conditionalFormatting sqref="I104:AM113">
    <cfRule type="expression" dxfId="6405" priority="13">
      <formula>I$56="DZIŚ"</formula>
    </cfRule>
  </conditionalFormatting>
  <conditionalFormatting sqref="I116:AM125">
    <cfRule type="expression" dxfId="6404" priority="12">
      <formula>I$56="DZIŚ"</formula>
    </cfRule>
  </conditionalFormatting>
  <conditionalFormatting sqref="I128:AM137">
    <cfRule type="expression" dxfId="6403" priority="11">
      <formula>I$56="DZIŚ"</formula>
    </cfRule>
  </conditionalFormatting>
  <conditionalFormatting sqref="I140:AM149">
    <cfRule type="expression" dxfId="6402" priority="10">
      <formula>I$56="DZIŚ"</formula>
    </cfRule>
  </conditionalFormatting>
  <conditionalFormatting sqref="I152:AM161">
    <cfRule type="expression" dxfId="6401" priority="9">
      <formula>I$56="DZIŚ"</formula>
    </cfRule>
  </conditionalFormatting>
  <conditionalFormatting sqref="I164:AM173">
    <cfRule type="expression" dxfId="6400" priority="8">
      <formula>I$56="DZIŚ"</formula>
    </cfRule>
  </conditionalFormatting>
  <conditionalFormatting sqref="I176:AM185">
    <cfRule type="expression" dxfId="6399" priority="7">
      <formula>I$56="DZIŚ"</formula>
    </cfRule>
  </conditionalFormatting>
  <conditionalFormatting sqref="I188:AM197">
    <cfRule type="expression" dxfId="6398" priority="6">
      <formula>I$56="DZIŚ"</formula>
    </cfRule>
  </conditionalFormatting>
  <conditionalFormatting sqref="I200:AM209">
    <cfRule type="expression" dxfId="6397" priority="5">
      <formula>I$56="DZIŚ"</formula>
    </cfRule>
  </conditionalFormatting>
  <conditionalFormatting sqref="I212:AM221">
    <cfRule type="expression" dxfId="6396" priority="4">
      <formula>I$56="DZIŚ"</formula>
    </cfRule>
  </conditionalFormatting>
  <conditionalFormatting sqref="I224:AM233">
    <cfRule type="expression" dxfId="6395" priority="3">
      <formula>I$56="DZIŚ"</formula>
    </cfRule>
  </conditionalFormatting>
  <conditionalFormatting sqref="I236:AM245">
    <cfRule type="expression" dxfId="6394" priority="2">
      <formula>I$56="DZIŚ"</formula>
    </cfRule>
  </conditionalFormatting>
  <conditionalFormatting sqref="I248:AM257">
    <cfRule type="expression" dxfId="6393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8D8CE9C-C722-ED48-8626-97BF4D5CC9E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79E32D90-D6F9-9A44-B32A-4D00F1BFEE5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472CECE3-4C3D-EB4A-8BD7-1A05DB738D11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A8C33DD-B7ED-594A-920C-548C4BF9F9F4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BC02A1D-42BB-7A4A-BBDB-4E90A885D4C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CCD67715-2C73-4F4D-A146-D444B179751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AC5D2E8-6E65-D14C-80A9-2ACF782A778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BFC1A2EC-473A-1746-BD14-BE4811C4EAB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90BFBBC-5925-3D4D-A60F-380747494B4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74EE942B-5E07-8B42-990C-39706362A258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EF07D692-6B46-E94B-AE93-03B9CCC10EBC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22EEC7FF-E1E5-3646-BFDC-926B108F3140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EAB19454-32B9-B340-A511-EDD4D5D93769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64C1AA29-6AE2-EE48-BB95-1C26A7FCE6A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B6D17725-DEC3-2647-92E6-E4379824F539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7DA1544-5291-4348-91FA-9002A5A101D2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A293E4C-326D-244A-8D66-F7623580F44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EEFE4521-ABFC-2D44-A9CB-590A6C8CC673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1DD5C3B-67F7-D24F-9095-567490B9F037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51D983E-788A-0541-9246-858AEEEECA2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98F8D2A8-38D7-444B-B079-078E98020B65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5C642801-7A7A-7C43-918A-3C36D16E3EFC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6F58E6D4-102E-FD48-B286-31AED1CBCD0B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B8654D95-BCC0-B04D-8C89-12F9614D59D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94686F96-2A1D-3648-BA24-12736C877A1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D6C98267-2AEA-CF46-9D48-0522578AEE3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66DEE4C8-530B-EB4E-AD83-AC8D20039B2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24E2A88-D466-B448-B1AF-630B161EA72B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291B8F0-3CD3-7848-9F22-E190BC8DA495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44287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"Kwiecień "&amp;'CAŁY ROK'!D2:E2</f>
        <v>Kwiecień 2021</v>
      </c>
      <c r="E2" s="81"/>
      <c r="G2" s="71" t="s">
        <v>207</v>
      </c>
      <c r="I2" s="36" t="str">
        <f>TEXT(G1, "dddd")</f>
        <v>czwartek</v>
      </c>
      <c r="J2" s="36" t="str">
        <f>TEXT($G$1+I1, "dddd")</f>
        <v>piątek</v>
      </c>
      <c r="K2" s="36" t="str">
        <f>TEXT($G$1+J1, "dddd")</f>
        <v>sobota</v>
      </c>
      <c r="L2" s="36" t="str">
        <f>TEXT($G$1+K1, "dddd")</f>
        <v>niedziela</v>
      </c>
      <c r="M2" s="36" t="str">
        <f t="shared" ref="M2:AM2" si="0">TEXT($G$1+L1, "dddd")</f>
        <v>poniedziałek</v>
      </c>
      <c r="N2" s="36" t="str">
        <f t="shared" si="0"/>
        <v>wtorek</v>
      </c>
      <c r="O2" s="36" t="str">
        <f t="shared" si="0"/>
        <v>środa</v>
      </c>
      <c r="P2" s="36" t="str">
        <f t="shared" si="0"/>
        <v>czwartek</v>
      </c>
      <c r="Q2" s="36" t="str">
        <f t="shared" si="0"/>
        <v>piątek</v>
      </c>
      <c r="R2" s="36" t="str">
        <f t="shared" si="0"/>
        <v>sobota</v>
      </c>
      <c r="S2" s="36" t="str">
        <f t="shared" si="0"/>
        <v>niedziela</v>
      </c>
      <c r="T2" s="36" t="str">
        <f t="shared" si="0"/>
        <v>poniedziałek</v>
      </c>
      <c r="U2" s="36" t="str">
        <f t="shared" si="0"/>
        <v>wtorek</v>
      </c>
      <c r="V2" s="36" t="str">
        <f t="shared" si="0"/>
        <v>środa</v>
      </c>
      <c r="W2" s="36" t="str">
        <f t="shared" si="0"/>
        <v>czwartek</v>
      </c>
      <c r="X2" s="36" t="str">
        <f t="shared" si="0"/>
        <v>piątek</v>
      </c>
      <c r="Y2" s="36" t="str">
        <f t="shared" si="0"/>
        <v>sobota</v>
      </c>
      <c r="Z2" s="36" t="str">
        <f t="shared" si="0"/>
        <v>niedziela</v>
      </c>
      <c r="AA2" s="36" t="str">
        <f t="shared" si="0"/>
        <v>poniedziałek</v>
      </c>
      <c r="AB2" s="36" t="str">
        <f t="shared" si="0"/>
        <v>wtorek</v>
      </c>
      <c r="AC2" s="36" t="str">
        <f t="shared" si="0"/>
        <v>środa</v>
      </c>
      <c r="AD2" s="36" t="str">
        <f t="shared" si="0"/>
        <v>czwartek</v>
      </c>
      <c r="AE2" s="36" t="str">
        <f t="shared" si="0"/>
        <v>piątek</v>
      </c>
      <c r="AF2" s="36" t="str">
        <f t="shared" si="0"/>
        <v>sobota</v>
      </c>
      <c r="AG2" s="36" t="str">
        <f t="shared" si="0"/>
        <v>niedziela</v>
      </c>
      <c r="AH2" s="36" t="str">
        <f t="shared" si="0"/>
        <v>poniedziałek</v>
      </c>
      <c r="AI2" s="36" t="str">
        <f t="shared" si="0"/>
        <v>wtorek</v>
      </c>
      <c r="AJ2" s="36" t="str">
        <f t="shared" si="0"/>
        <v>środa</v>
      </c>
      <c r="AK2" s="36" t="str">
        <f t="shared" si="0"/>
        <v>czwartek</v>
      </c>
      <c r="AL2" s="36" t="str">
        <f t="shared" si="0"/>
        <v>piątek</v>
      </c>
      <c r="AM2" s="36" t="str">
        <f t="shared" si="0"/>
        <v>sobota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30</v>
      </c>
      <c r="C29" s="76"/>
      <c r="D29" s="77"/>
      <c r="E29" s="18">
        <f ca="1">IF(MONTH(G1)&lt;MONTH(TODAY()),1,DAY(TODAY())/DAY(EOMONTH(G1,0)))</f>
        <v>3.3333333333333333E-2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SUM(Przychody4[[#All],[Kolumna2]])</f>
        <v>0</v>
      </c>
      <c r="D57" s="97">
        <f>SUM(Przychody4[[#All],[Kolumna3]])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SUM(Tabela33064160[#This Row])</f>
        <v>0</v>
      </c>
      <c r="E58" s="99">
        <f>Przychody4[[#This Row],[Kolumna3]]-Przychody4[[#This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SUM(Tabela33064160[#This Row])</f>
        <v>0</v>
      </c>
      <c r="E59" s="99">
        <f>Przychody4[[#This Row],[Kolumna3]]-Przychody4[[#This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SUM(Tabela33064160[#This Row])</f>
        <v>0</v>
      </c>
      <c r="E60" s="99">
        <f>Przychody4[[#This Row],[Kolumna3]]-Przychody4[[#This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SUM(Tabela33064160[#This Row])</f>
        <v>0</v>
      </c>
      <c r="E61" s="99">
        <f>Przychody4[[#This Row],[Kolumna3]]-Przychody4[[#This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SUM(Tabela33064160[#This Row])</f>
        <v>0</v>
      </c>
      <c r="E62" s="99">
        <f>Przychody4[[#This Row],[Kolumna3]]-Przychody4[[#This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SUM(Tabela33064160[#This Row])</f>
        <v>0</v>
      </c>
      <c r="E63" s="99">
        <f>Przychody4[[#This Row],[Kolumna3]]-Przychody4[[#This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SUM(Tabela33064160[#This Row])</f>
        <v>0</v>
      </c>
      <c r="E64" s="99">
        <f>Przychody4[[#This Row],[Kolumna3]]-Przychody4[[#This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SUM(Tabela33064160[#This Row])</f>
        <v>0</v>
      </c>
      <c r="E65" s="99">
        <f>Przychody4[[#This Row],[Kolumna3]]-Przychody4[[#This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SUM(Tabela33064160[#This Row])</f>
        <v>0</v>
      </c>
      <c r="E66" s="99">
        <f>Przychody4[[#This Row],[Kolumna3]]-Przychody4[[#This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SUM(Tabela33064160[#This Row])</f>
        <v>0</v>
      </c>
      <c r="E67" s="99">
        <f>Przychody4[[#This Row],[Kolumna3]]-Przychody4[[#This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SUM(Tabela33064160[#This Row])</f>
        <v>0</v>
      </c>
      <c r="E68" s="99">
        <f>Przychody4[[#This Row],[Kolumna3]]-Przychody4[[#This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SUM(Tabela33064160[#This Row])</f>
        <v>0</v>
      </c>
      <c r="E69" s="99">
        <f>Przychody4[[#This Row],[Kolumna3]]-Przychody4[[#This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SUM(Tabela33064160[#This Row])</f>
        <v>0</v>
      </c>
      <c r="E70" s="99">
        <f>Przychody4[[#This Row],[Kolumna3]]-Przychody4[[#This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SUM(Tabela33064160[#This Row])</f>
        <v>0</v>
      </c>
      <c r="E71" s="99">
        <f>Przychody4[[#This Row],[Kolumna3]]-Przychody4[[#This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SUM(Tabela33064160[#This Row])</f>
        <v>0</v>
      </c>
      <c r="E72" s="99">
        <f>Przychody4[[#This Row],[Kolumna3]]-Przychody4[[#This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SUM(Jedzenie2129[[#All],[0]])</f>
        <v>0</v>
      </c>
      <c r="D79" s="97">
        <f>SUM(Jedzenie2129[[#All],[02]])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SUM(Tabela330132[#This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SUM(Tabela330132[#This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SUM(Tabela330132[#This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SUM(Tabela330132[#This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SUM(Tabela330132[#This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SUM(Tabela330132[#This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SUM(Tabela330132[#This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SUM(Tabela330132[#This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SUM(Tabela330132[#This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SUM(Tabela330132[#This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SUM(Tabela431133[[#All],[Kolumna2]])</f>
        <v>0</v>
      </c>
      <c r="D91" s="97">
        <f>SUM(Tabela431133[[#All],[Kolumna3]])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SUM(Tabela1841143[#This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SUM(Tabela1841143[#This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SUM(Tabela1841143[#This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SUM(Tabela1841143[#This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SUM(Tabela1841143[#This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SUM(Tabela1841143[#This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SUM(Tabela1841143[#This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SUM(Tabela1841143[#This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SUM(Tabela1841143[#This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SUM(Tabela1841143[#This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SUM(Transport3130[[#All],[Kolumna2]])</f>
        <v>0</v>
      </c>
      <c r="D103" s="97">
        <f>SUM(Transport3130[[#All],[Kolumna3]])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SUM(Tabela1942144[#This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SUM(Tabela1942144[#This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SUM(Tabela1942144[#This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SUM(Tabela1942144[#This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SUM(Tabela1942144[#This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SUM(Tabela1942144[#This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SUM(Tabela1942144[#This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SUM(Tabela1942144[#This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SUM(Tabela1942144[#This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SUM(Tabela1942144[#This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SUM(Tabela832134[[#All],[Kolumna2]])</f>
        <v>0</v>
      </c>
      <c r="D115" s="97">
        <f>SUM(Tabela832134[[#All],[Kolumna3]])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SUM(Tabela192143145[#This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SUM(Tabela192143145[#This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SUM(Tabela192143145[#This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SUM(Tabela192143145[#This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SUM(Tabela192143145[#This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SUM(Tabela192143145[#This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SUM(Tabela192143145[#This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SUM(Tabela192143145[#This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SUM(Tabela192143145[#This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SUM(Tabela192143145[#This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SUM(Tabela933135[[#All],[Kolumna2]])</f>
        <v>0</v>
      </c>
      <c r="D127" s="97">
        <f>SUM(Tabela933135[[#All],[Kolumna3]])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SUM(Tabela19212547149[#This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SUM(Tabela19212547149[#This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SUM(Tabela19212547149[#This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SUM(Tabela19212547149[#This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SUM(Tabela19212547149[#This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SUM(Tabela19212547149[#This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SUM(Tabela19212547149[#This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SUM(Tabela19212547149[#This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SUM(Tabela19212547149[#This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SUM(Tabela19212547149[#This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SUM(Tabela1034136[[#All],[Kolumna2]])</f>
        <v>0</v>
      </c>
      <c r="D139" s="97">
        <f>SUM(Tabela1034136[[#All],[Kolumna3]])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SUM(Tabela19212446148[#This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SUM(Tabela19212446148[#This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SUM(Tabela19212446148[#This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SUM(Tabela19212446148[#This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SUM(Tabela19212446148[#This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SUM(Tabela19212446148[#This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SUM(Tabela19212446148[#This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SUM(Tabela19212446148[#This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SUM(Tabela19212446148[#This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SUM(Tabela19212446148[#This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SUM(Tabela1135137[[#All],[Kolumna2]])</f>
        <v>0</v>
      </c>
      <c r="D151" s="97">
        <f>SUM(Tabela1135137[[#All],[Kolumna3]])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SUM(Tabela192244146[#This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SUM(Tabela192244146[#This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SUM(Tabela192244146[#This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SUM(Tabela192244146[#This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SUM(Tabela192244146[#This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SUM(Tabela192244146[#This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SUM(Tabela192244146[#This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SUM(Tabela192244146[#This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SUM(Tabela192244146[#This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SUM(Tabela192244146[#This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SUM(Tabela1236138[[#All],[Kolumna2]])</f>
        <v>0</v>
      </c>
      <c r="D163" s="97">
        <f>SUM(Tabela1236138[[#All],[Kolumna3]])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SUM(Tabela2548150[#This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SUM(Tabela2548150[#This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SUM(Tabela2548150[#This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SUM(Tabela2548150[#This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SUM(Tabela2548150[#This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SUM(Tabela2548150[#This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SUM(Tabela2548150[#This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SUM(Tabela2548150[#This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SUM(Tabela2548150[#This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SUM(Tabela2548150[#This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SUM(Tabela1337139[[#All],[Kolumna2]])</f>
        <v>0</v>
      </c>
      <c r="D175" s="97">
        <f>SUM(Tabela1337139[[#All],[Kolumna3]])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SUM(Tabela2649151[#This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SUM(Tabela2649151[#This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SUM(Tabela2649151[#This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SUM(Tabela2649151[#This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SUM(Tabela2649151[#This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SUM(Tabela2649151[#This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SUM(Tabela2649151[#This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SUM(Tabela2649151[#This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SUM(Tabela2649151[#This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SUM(Tabela2649151[#This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SUM(Tabela1438140[[#All],[Kolumna2]])</f>
        <v>0</v>
      </c>
      <c r="D187" s="97">
        <f>SUM(Tabela1438140[[#All],[Kolumna3]])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SUM(Tabela2750152[#This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SUM(Tabela2750152[#This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SUM(Tabela2750152[#This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SUM(Tabela2750152[#This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SUM(Tabela2750152[#This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SUM(Tabela2750152[#This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SUM(Tabela2750152[#This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SUM(Tabela2750152[#This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SUM(Tabela2750152[#This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SUM(Tabela2750152[#This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SUM(Tabela1539141[[#All],[Kolumna2]])</f>
        <v>0</v>
      </c>
      <c r="D199" s="97">
        <f>SUM(Tabela1539141[[#All],[Kolumna3]])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SUM(Tabela2851153[#This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SUM(Tabela2851153[#This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SUM(Tabela2851153[#This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SUM(Tabela2851153[#This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SUM(Tabela2851153[#This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SUM(Tabela2851153[#This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SUM(Tabela2851153[#This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SUM(Tabela2851153[#This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SUM(Tabela2851153[#This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SUM(Tabela2851153[#This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SUM(Tabela1640142[[#All],[Kolumna2]])</f>
        <v>0</v>
      </c>
      <c r="D211" s="97">
        <f>SUM(Tabela1640142[[#All],[Kolumna3]])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SUM(Tabela192345147[#This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SUM(Tabela192345147[#This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SUM(Tabela192345147[#This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SUM(Tabela192345147[#This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SUM(Tabela192345147[#This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SUM(Tabela192345147[#This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SUM(Tabela192345147[#This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SUM(Tabela192345147[#This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SUM(Tabela192345147[#This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SUM(Tabela192345147[#This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SUM(Tabela164058154[[#All],[Kolumna2]])</f>
        <v>0</v>
      </c>
      <c r="D223" s="97">
        <f>SUM(Tabela164058154[[#All],[Kolumna3]])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SUM(Tabela19234559155[#This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SUM(Tabela19234559155[#This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SUM(Tabela19234559155[#This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SUM(Tabela19234559155[#This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SUM(Tabela19234559155[#This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SUM(Tabela19234559155[#This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SUM(Tabela19234559155[#This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SUM(Tabela19234559155[#This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SUM(Tabela19234559155[#This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SUM(Tabela19234559155[#This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SUM(Tabela16405860156[[#All],[Kolumna2]])</f>
        <v>0</v>
      </c>
      <c r="D235" s="97">
        <f>SUM(Tabela16405860156[[#All],[Kolumna3]])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SUM(Tabela1923455962158[#This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SUM(Tabela1923455962158[#This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SUM(Tabela1923455962158[#This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SUM(Tabela1923455962158[#This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SUM(Tabela1923455962158[#This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SUM(Tabela1923455962158[#This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SUM(Tabela1923455962158[#This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SUM(Tabela1923455962158[#This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SUM(Tabela1923455962158[#This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SUM(Tabela1923455962158[#This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SUM(Tabela1640586061157[[#All],[Kolumna2]])</f>
        <v>0</v>
      </c>
      <c r="D247" s="97">
        <f>SUM(Tabela1640586061157[[#All],[Kolumna3]])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SUM(Tabela1923455963159[#This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SUM(Tabela1923455963159[#This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SUM(Tabela1923455963159[#This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SUM(Tabela1923455963159[#This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SUM(Tabela1923455963159[#This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SUM(Tabela1923455963159[#This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SUM(Tabela1923455963159[#This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SUM(Tabela1923455963159[#This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SUM(Tabela1923455963159[#This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SUM(Tabela1923455963159[#This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{923A6FD6-1E64-3A44-B24A-E31381BFED12}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{C0AD340E-6ADF-2B48-8E56-F3F60587C9EF}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{688DCA95-68D7-B64E-A51C-71F133599B57}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{20DBA540-520C-A348-A4E4-5DA5771C9F81}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{3AC7E8C4-5B99-9749-B932-565E78543191}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{6EBEA336-A009-D94F-A252-2DB521FE6373}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{600415C4-E842-4A4C-AE1F-C9085157D820}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{0B86480F-0CF1-634F-B430-AB168742392B}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{BF0C407B-7EE1-D940-AD56-2620558C7B6E}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{D76DB68B-416A-0540-B1DF-EC66BBC1936A}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{9B5FB48E-5BBB-6C46-B26E-729E54E4C3F2}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{C8E16321-68ED-1841-9C49-510F7F949FB2}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{15384AD2-33DA-314B-8748-47BEEAB50D12}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{F70D221E-2139-6F40-A1E1-0F67C613695D}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{AACDF319-F735-6043-AD6B-AB92F8105F4F}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{B3C68F53-3742-4C4B-A13C-D96C31A50DF2}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{5C940FCB-164A-9149-B4C6-EA7BF85D8087}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{6B7DCA03-6D6C-714E-A79E-54B524B4CDC7}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{3121B9DB-9F34-B346-8FE5-9093F82626A2}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{DA94D43A-BCE5-5A4D-A549-9D38434B6047}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{A3CF3E47-12C2-C24C-BB73-D3A270278198}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{AC1AB066-1872-1C47-9A98-5740D620540A}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{FE669BB7-C62D-6542-949A-5ABE4BAFB1FF}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{2D55E82A-4197-DF47-B4AA-E18EC5D7FE8F}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{9D0ABEDF-8E5C-D344-9CDB-0F8ABBA4D8C7}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{3256CFF5-B703-9C41-A1BC-6C15A263023B}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{97901DDF-A8EC-2C4A-A7AB-538F18A8C61E}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{C2E1AC3C-8413-4E46-801B-4F48E3EC7B7F}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{B8CCAB7C-66D0-C642-9002-AB2A8763C64C}</x14:id>
        </ext>
      </extLst>
    </cfRule>
  </conditionalFormatting>
  <conditionalFormatting sqref="I58:AM72">
    <cfRule type="expression" dxfId="5768" priority="17">
      <formula>I$56="DZIŚ"</formula>
    </cfRule>
  </conditionalFormatting>
  <conditionalFormatting sqref="I80:AM89">
    <cfRule type="expression" dxfId="5767" priority="16">
      <formula>I$56="DZIŚ"</formula>
    </cfRule>
  </conditionalFormatting>
  <conditionalFormatting sqref="I2:AM2 I3">
    <cfRule type="expression" dxfId="5766" priority="15">
      <formula>I$56="DZIŚ"</formula>
    </cfRule>
  </conditionalFormatting>
  <conditionalFormatting sqref="I92:AM101">
    <cfRule type="expression" dxfId="5765" priority="14">
      <formula>I$56="DZIŚ"</formula>
    </cfRule>
  </conditionalFormatting>
  <conditionalFormatting sqref="I104:AM113">
    <cfRule type="expression" dxfId="5764" priority="13">
      <formula>I$56="DZIŚ"</formula>
    </cfRule>
  </conditionalFormatting>
  <conditionalFormatting sqref="I116:AM125">
    <cfRule type="expression" dxfId="5763" priority="12">
      <formula>I$56="DZIŚ"</formula>
    </cfRule>
  </conditionalFormatting>
  <conditionalFormatting sqref="I128:AM137">
    <cfRule type="expression" dxfId="5762" priority="11">
      <formula>I$56="DZIŚ"</formula>
    </cfRule>
  </conditionalFormatting>
  <conditionalFormatting sqref="I140:AM149">
    <cfRule type="expression" dxfId="5761" priority="10">
      <formula>I$56="DZIŚ"</formula>
    </cfRule>
  </conditionalFormatting>
  <conditionalFormatting sqref="I152:AM161">
    <cfRule type="expression" dxfId="5760" priority="9">
      <formula>I$56="DZIŚ"</formula>
    </cfRule>
  </conditionalFormatting>
  <conditionalFormatting sqref="I164:AM173">
    <cfRule type="expression" dxfId="5759" priority="8">
      <formula>I$56="DZIŚ"</formula>
    </cfRule>
  </conditionalFormatting>
  <conditionalFormatting sqref="I176:AM185">
    <cfRule type="expression" dxfId="5758" priority="7">
      <formula>I$56="DZIŚ"</formula>
    </cfRule>
  </conditionalFormatting>
  <conditionalFormatting sqref="I188:AM197">
    <cfRule type="expression" dxfId="5757" priority="6">
      <formula>I$56="DZIŚ"</formula>
    </cfRule>
  </conditionalFormatting>
  <conditionalFormatting sqref="I200:AM209">
    <cfRule type="expression" dxfId="5756" priority="5">
      <formula>I$56="DZIŚ"</formula>
    </cfRule>
  </conditionalFormatting>
  <conditionalFormatting sqref="I212:AM221">
    <cfRule type="expression" dxfId="5755" priority="4">
      <formula>I$56="DZIŚ"</formula>
    </cfRule>
  </conditionalFormatting>
  <conditionalFormatting sqref="I224:AM233">
    <cfRule type="expression" dxfId="5754" priority="3">
      <formula>I$56="DZIŚ"</formula>
    </cfRule>
  </conditionalFormatting>
  <conditionalFormatting sqref="I236:AM245">
    <cfRule type="expression" dxfId="5753" priority="2">
      <formula>I$56="DZIŚ"</formula>
    </cfRule>
  </conditionalFormatting>
  <conditionalFormatting sqref="I248:AM257">
    <cfRule type="expression" dxfId="5752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3A6FD6-1E64-3A44-B24A-E31381BFED1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C0AD340E-6ADF-2B48-8E56-F3F60587C9EF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88DCA95-68D7-B64E-A51C-71F133599B5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20DBA540-520C-A348-A4E4-5DA5771C9F81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AC7E8C4-5B99-9749-B932-565E78543191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EBEA336-A009-D94F-A252-2DB521FE6373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600415C4-E842-4A4C-AE1F-C9085157D820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B86480F-0CF1-634F-B430-AB168742392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F0C407B-7EE1-D940-AD56-2620558C7B6E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76DB68B-416A-0540-B1DF-EC66BBC1936A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9B5FB48E-5BBB-6C46-B26E-729E54E4C3F2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C8E16321-68ED-1841-9C49-510F7F949FB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5384AD2-33DA-314B-8748-47BEEAB50D1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0D221E-2139-6F40-A1E1-0F67C613695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AACDF319-F735-6043-AD6B-AB92F8105F4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B3C68F53-3742-4C4B-A13C-D96C31A50DF2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5C940FCB-164A-9149-B4C6-EA7BF85D808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B7DCA03-6D6C-714E-A79E-54B524B4CDC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121B9DB-9F34-B346-8FE5-9093F82626A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DA94D43A-BCE5-5A4D-A549-9D38434B6047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A3CF3E47-12C2-C24C-BB73-D3A27027819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C1AB066-1872-1C47-9A98-5740D620540A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FE669BB7-C62D-6542-949A-5ABE4BAFB1FF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D55E82A-4197-DF47-B4AA-E18EC5D7FE8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9D0ABEDF-8E5C-D344-9CDB-0F8ABBA4D8C7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256CFF5-B703-9C41-A1BC-6C15A263023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7901DDF-A8EC-2C4A-A7AB-538F18A8C61E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2E1AC3C-8413-4E46-801B-4F48E3EC7B7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8CCAB7C-66D0-C642-9002-AB2A8763C64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44317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79" t="s">
        <v>130</v>
      </c>
      <c r="C2" s="79"/>
      <c r="D2" s="80" t="str">
        <f>"Maj "&amp;'CAŁY ROK'!D2:E2</f>
        <v>Maj 2021</v>
      </c>
      <c r="E2" s="81"/>
      <c r="G2" s="71" t="s">
        <v>207</v>
      </c>
      <c r="I2" s="36" t="str">
        <f>TEXT(G1, "dddd")</f>
        <v>sobota</v>
      </c>
      <c r="J2" s="36" t="str">
        <f>TEXT($G$1+I1, "dddd")</f>
        <v>niedziela</v>
      </c>
      <c r="K2" s="36" t="str">
        <f>TEXT($G$1+J1, "dddd")</f>
        <v>poniedziałek</v>
      </c>
      <c r="L2" s="36" t="str">
        <f>TEXT($G$1+K1, "dddd")</f>
        <v>wtorek</v>
      </c>
      <c r="M2" s="36" t="str">
        <f t="shared" ref="M2:AM2" si="0">TEXT($G$1+L1, "dddd")</f>
        <v>środa</v>
      </c>
      <c r="N2" s="36" t="str">
        <f t="shared" si="0"/>
        <v>czwartek</v>
      </c>
      <c r="O2" s="36" t="str">
        <f t="shared" si="0"/>
        <v>piątek</v>
      </c>
      <c r="P2" s="36" t="str">
        <f t="shared" si="0"/>
        <v>sobota</v>
      </c>
      <c r="Q2" s="36" t="str">
        <f t="shared" si="0"/>
        <v>niedziela</v>
      </c>
      <c r="R2" s="36" t="str">
        <f t="shared" si="0"/>
        <v>poniedziałek</v>
      </c>
      <c r="S2" s="36" t="str">
        <f t="shared" si="0"/>
        <v>wtorek</v>
      </c>
      <c r="T2" s="36" t="str">
        <f t="shared" si="0"/>
        <v>środa</v>
      </c>
      <c r="U2" s="36" t="str">
        <f t="shared" si="0"/>
        <v>czwartek</v>
      </c>
      <c r="V2" s="36" t="str">
        <f t="shared" si="0"/>
        <v>piątek</v>
      </c>
      <c r="W2" s="36" t="str">
        <f t="shared" si="0"/>
        <v>sobota</v>
      </c>
      <c r="X2" s="36" t="str">
        <f t="shared" si="0"/>
        <v>niedziela</v>
      </c>
      <c r="Y2" s="36" t="str">
        <f t="shared" si="0"/>
        <v>poniedziałek</v>
      </c>
      <c r="Z2" s="36" t="str">
        <f t="shared" si="0"/>
        <v>wtorek</v>
      </c>
      <c r="AA2" s="36" t="str">
        <f t="shared" si="0"/>
        <v>środa</v>
      </c>
      <c r="AB2" s="36" t="str">
        <f t="shared" si="0"/>
        <v>czwartek</v>
      </c>
      <c r="AC2" s="36" t="str">
        <f t="shared" si="0"/>
        <v>piątek</v>
      </c>
      <c r="AD2" s="36" t="str">
        <f t="shared" si="0"/>
        <v>sobota</v>
      </c>
      <c r="AE2" s="36" t="str">
        <f t="shared" si="0"/>
        <v>niedziela</v>
      </c>
      <c r="AF2" s="36" t="str">
        <f t="shared" si="0"/>
        <v>poniedziałek</v>
      </c>
      <c r="AG2" s="36" t="str">
        <f t="shared" si="0"/>
        <v>wtorek</v>
      </c>
      <c r="AH2" s="36" t="str">
        <f t="shared" si="0"/>
        <v>środa</v>
      </c>
      <c r="AI2" s="36" t="str">
        <f t="shared" si="0"/>
        <v>czwartek</v>
      </c>
      <c r="AJ2" s="36" t="str">
        <f t="shared" si="0"/>
        <v>piątek</v>
      </c>
      <c r="AK2" s="36" t="str">
        <f t="shared" si="0"/>
        <v>sobota</v>
      </c>
      <c r="AL2" s="36" t="str">
        <f t="shared" si="0"/>
        <v>niedziela</v>
      </c>
      <c r="AM2" s="36" t="str">
        <f t="shared" si="0"/>
        <v>poniedziałek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87" t="s">
        <v>144</v>
      </c>
      <c r="C4" s="83"/>
      <c r="D4" s="83"/>
      <c r="E4" s="83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72" t="s">
        <v>127</v>
      </c>
      <c r="C9" s="72"/>
      <c r="D9" s="88">
        <f>C55</f>
        <v>0</v>
      </c>
      <c r="E9" s="8"/>
    </row>
    <row r="10" spans="2:39" x14ac:dyDescent="0.2">
      <c r="B10" s="72" t="s">
        <v>131</v>
      </c>
      <c r="C10" s="72"/>
      <c r="D10" s="88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73" t="s">
        <v>133</v>
      </c>
      <c r="C12" s="73"/>
      <c r="D12" s="90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72" t="s">
        <v>128</v>
      </c>
      <c r="C16" s="72"/>
      <c r="D16" s="91">
        <f>D55</f>
        <v>0</v>
      </c>
      <c r="E16" s="8"/>
    </row>
    <row r="17" spans="2:5" x14ac:dyDescent="0.2">
      <c r="B17" s="72" t="s">
        <v>135</v>
      </c>
      <c r="C17" s="72"/>
      <c r="D17" s="91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73" t="s">
        <v>136</v>
      </c>
      <c r="C19" s="73"/>
      <c r="D19" s="90">
        <f>D16-D17</f>
        <v>0</v>
      </c>
      <c r="E19" s="51"/>
    </row>
    <row r="20" spans="2:5" s="44" customFormat="1" ht="30" customHeight="1" x14ac:dyDescent="0.2">
      <c r="B20" s="73" t="s">
        <v>210</v>
      </c>
      <c r="C20" s="73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78" t="s">
        <v>209</v>
      </c>
      <c r="C21" s="78"/>
      <c r="D21" s="90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74" t="s">
        <v>137</v>
      </c>
      <c r="C23" s="74"/>
      <c r="D23" s="74"/>
      <c r="E23" s="74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2">
        <f>D17</f>
        <v>0</v>
      </c>
      <c r="C25" s="93"/>
      <c r="D25" s="94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74" t="s">
        <v>208</v>
      </c>
      <c r="C27" s="74"/>
      <c r="D27" s="74"/>
      <c r="E27" s="74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75" t="str">
        <f ca="1">"Dzień "&amp;IF(MONTH(G1)&lt;MONTH(TODAY()),DAY(EOMONTH(G1,0)),DAY(TODAY()))&amp;" / "&amp;DAY(EOMONTH(G1,0))</f>
        <v>Dzień 1 / 31</v>
      </c>
      <c r="C29" s="76"/>
      <c r="D29" s="77"/>
      <c r="E29" s="18">
        <f ca="1">IF(MONTH(G1)&lt;MONTH(TODAY()),1,DAY(TODAY())/DAY(EOMONTH(G1,0)))</f>
        <v>3.2258064516129031E-2</v>
      </c>
    </row>
    <row r="30" spans="2:5" s="44" customFormat="1" ht="18" x14ac:dyDescent="0.2">
      <c r="B30" s="11"/>
      <c r="D30" s="12"/>
    </row>
    <row r="31" spans="2:5" s="44" customFormat="1" x14ac:dyDescent="0.2">
      <c r="B31" s="74" t="s">
        <v>138</v>
      </c>
      <c r="C31" s="74"/>
      <c r="D31" s="74"/>
      <c r="E31" s="74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2">
        <f>D79</f>
        <v>0</v>
      </c>
      <c r="D33" s="94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2">
        <f>D91</f>
        <v>0</v>
      </c>
      <c r="D34" s="94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2">
        <f>D103</f>
        <v>0</v>
      </c>
      <c r="D35" s="94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2">
        <f>D115</f>
        <v>0</v>
      </c>
      <c r="D36" s="94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2">
        <f>D127</f>
        <v>0</v>
      </c>
      <c r="D37" s="94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2">
        <f>D139</f>
        <v>0</v>
      </c>
      <c r="D38" s="94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2">
        <f>D151</f>
        <v>0</v>
      </c>
      <c r="D39" s="94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2">
        <f>D163</f>
        <v>0</v>
      </c>
      <c r="D40" s="94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2">
        <f>D175</f>
        <v>0</v>
      </c>
      <c r="D41" s="94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2">
        <f>D187</f>
        <v>0</v>
      </c>
      <c r="D42" s="94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2">
        <f>D199</f>
        <v>0</v>
      </c>
      <c r="D43" s="94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2">
        <f>D211</f>
        <v>0</v>
      </c>
      <c r="D44" s="94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2">
        <f>D223</f>
        <v>0</v>
      </c>
      <c r="D45" s="94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2">
        <f>D235</f>
        <v>0</v>
      </c>
      <c r="D46" s="94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2">
        <f>D247</f>
        <v>0</v>
      </c>
      <c r="D47" s="94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95">
        <f>C57</f>
        <v>0</v>
      </c>
      <c r="D55" s="95">
        <f>D57</f>
        <v>0</v>
      </c>
      <c r="E55" s="95">
        <f>D55-C55</f>
        <v>0</v>
      </c>
      <c r="F55" s="4" t="s">
        <v>141</v>
      </c>
      <c r="G55" s="4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96">
        <f>SUM(Przychody5[[#All],[Kolumna2]])</f>
        <v>0</v>
      </c>
      <c r="D57" s="97">
        <f>SUM(Przychody5[[#All],[Kolumna3]])</f>
        <v>0</v>
      </c>
      <c r="E57" s="96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98">
        <v>0</v>
      </c>
      <c r="D58" s="100">
        <f>SUM(Tabela33064192[#This Row])</f>
        <v>0</v>
      </c>
      <c r="E58" s="99">
        <f>Przychody5[[#This Row],[Kolumna3]]-Przychody5[[#This Row],[Kolumna2]]</f>
        <v>0</v>
      </c>
      <c r="F58" s="48" t="str">
        <f t="shared" ref="F58:F72" si="3">IFERROR(D58/C58,"")</f>
        <v/>
      </c>
      <c r="G58" s="45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</row>
    <row r="59" spans="2:39" s="44" customFormat="1" ht="32" outlineLevel="1" x14ac:dyDescent="0.2">
      <c r="B59" s="45" t="str">
        <f>'Wzorzec kategorii'!B16</f>
        <v>Wynagrodzenie Partnera / Partnerki</v>
      </c>
      <c r="C59" s="98">
        <v>0</v>
      </c>
      <c r="D59" s="100">
        <f>SUM(Tabela33064192[#This Row])</f>
        <v>0</v>
      </c>
      <c r="E59" s="99">
        <f>Przychody5[[#This Row],[Kolumna3]]-Przychody5[[#This Row],[Kolumna2]]</f>
        <v>0</v>
      </c>
      <c r="F59" s="48" t="str">
        <f t="shared" si="3"/>
        <v/>
      </c>
      <c r="G59" s="4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</row>
    <row r="60" spans="2:39" s="44" customFormat="1" ht="16" outlineLevel="1" x14ac:dyDescent="0.2">
      <c r="B60" s="45" t="str">
        <f>'Wzorzec kategorii'!B17</f>
        <v>Premia</v>
      </c>
      <c r="C60" s="98">
        <v>0</v>
      </c>
      <c r="D60" s="100">
        <f>SUM(Tabela33064192[#This Row])</f>
        <v>0</v>
      </c>
      <c r="E60" s="99">
        <f>Przychody5[[#This Row],[Kolumna3]]-Przychody5[[#This Row],[Kolumna2]]</f>
        <v>0</v>
      </c>
      <c r="F60" s="48" t="str">
        <f t="shared" si="3"/>
        <v/>
      </c>
      <c r="G60" s="45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</row>
    <row r="61" spans="2:39" s="44" customFormat="1" ht="16" outlineLevel="1" x14ac:dyDescent="0.2">
      <c r="B61" s="45" t="str">
        <f>'Wzorzec kategorii'!B18</f>
        <v>Przychody z premii bankowych</v>
      </c>
      <c r="C61" s="98">
        <v>0</v>
      </c>
      <c r="D61" s="100">
        <f>SUM(Tabela33064192[#This Row])</f>
        <v>0</v>
      </c>
      <c r="E61" s="99">
        <f>Przychody5[[#This Row],[Kolumna3]]-Przychody5[[#This Row],[Kolumna2]]</f>
        <v>0</v>
      </c>
      <c r="F61" s="48" t="str">
        <f t="shared" si="3"/>
        <v/>
      </c>
      <c r="G61" s="45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</row>
    <row r="62" spans="2:39" s="44" customFormat="1" ht="16" outlineLevel="1" x14ac:dyDescent="0.2">
      <c r="B62" s="45" t="str">
        <f>'Wzorzec kategorii'!B19</f>
        <v>Odsetki bankowe</v>
      </c>
      <c r="C62" s="98">
        <v>0</v>
      </c>
      <c r="D62" s="100">
        <f>SUM(Tabela33064192[#This Row])</f>
        <v>0</v>
      </c>
      <c r="E62" s="99">
        <f>Przychody5[[#This Row],[Kolumna3]]-Przychody5[[#This Row],[Kolumna2]]</f>
        <v>0</v>
      </c>
      <c r="F62" s="48" t="str">
        <f t="shared" si="3"/>
        <v/>
      </c>
      <c r="G62" s="45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</row>
    <row r="63" spans="2:39" s="44" customFormat="1" ht="16" outlineLevel="1" x14ac:dyDescent="0.2">
      <c r="B63" s="45" t="str">
        <f>'Wzorzec kategorii'!B20</f>
        <v>Sprzedaż na Allegro itp.</v>
      </c>
      <c r="C63" s="98">
        <v>0</v>
      </c>
      <c r="D63" s="100">
        <f>SUM(Tabela33064192[#This Row])</f>
        <v>0</v>
      </c>
      <c r="E63" s="99">
        <f>Przychody5[[#This Row],[Kolumna3]]-Przychody5[[#This Row],[Kolumna2]]</f>
        <v>0</v>
      </c>
      <c r="F63" s="48" t="str">
        <f t="shared" si="3"/>
        <v/>
      </c>
      <c r="G63" s="45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</row>
    <row r="64" spans="2:39" s="44" customFormat="1" ht="16" outlineLevel="1" x14ac:dyDescent="0.2">
      <c r="B64" s="45" t="str">
        <f>'Wzorzec kategorii'!B21</f>
        <v>Inne przychody</v>
      </c>
      <c r="C64" s="98">
        <v>0</v>
      </c>
      <c r="D64" s="100">
        <f>SUM(Tabela33064192[#This Row])</f>
        <v>0</v>
      </c>
      <c r="E64" s="99">
        <f>Przychody5[[#This Row],[Kolumna3]]-Przychody5[[#This Row],[Kolumna2]]</f>
        <v>0</v>
      </c>
      <c r="F64" s="48" t="str">
        <f t="shared" si="3"/>
        <v/>
      </c>
      <c r="G64" s="45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</row>
    <row r="65" spans="2:39" s="44" customFormat="1" ht="16" outlineLevel="1" x14ac:dyDescent="0.2">
      <c r="B65" s="45" t="str">
        <f>'Wzorzec kategorii'!B22</f>
        <v>.</v>
      </c>
      <c r="C65" s="98">
        <v>0</v>
      </c>
      <c r="D65" s="100">
        <f>SUM(Tabela33064192[#This Row])</f>
        <v>0</v>
      </c>
      <c r="E65" s="99">
        <f>Przychody5[[#This Row],[Kolumna3]]-Przychody5[[#This Row],[Kolumna2]]</f>
        <v>0</v>
      </c>
      <c r="F65" s="50" t="str">
        <f t="shared" si="3"/>
        <v/>
      </c>
      <c r="G65" s="45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</row>
    <row r="66" spans="2:39" s="44" customFormat="1" ht="16" outlineLevel="1" x14ac:dyDescent="0.2">
      <c r="B66" s="45" t="str">
        <f>'Wzorzec kategorii'!B23</f>
        <v>.</v>
      </c>
      <c r="C66" s="98">
        <v>0</v>
      </c>
      <c r="D66" s="100">
        <f>SUM(Tabela33064192[#This Row])</f>
        <v>0</v>
      </c>
      <c r="E66" s="99">
        <f>Przychody5[[#This Row],[Kolumna3]]-Przychody5[[#This Row],[Kolumna2]]</f>
        <v>0</v>
      </c>
      <c r="F66" s="50" t="str">
        <f t="shared" si="3"/>
        <v/>
      </c>
      <c r="G66" s="45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</row>
    <row r="67" spans="2:39" s="44" customFormat="1" ht="16" outlineLevel="1" x14ac:dyDescent="0.2">
      <c r="B67" s="45" t="str">
        <f>'Wzorzec kategorii'!B24</f>
        <v>.</v>
      </c>
      <c r="C67" s="98">
        <v>0</v>
      </c>
      <c r="D67" s="100">
        <f>SUM(Tabela33064192[#This Row])</f>
        <v>0</v>
      </c>
      <c r="E67" s="99">
        <f>Przychody5[[#This Row],[Kolumna3]]-Przychody5[[#This Row],[Kolumna2]]</f>
        <v>0</v>
      </c>
      <c r="F67" s="50" t="str">
        <f t="shared" si="3"/>
        <v/>
      </c>
      <c r="G67" s="45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</row>
    <row r="68" spans="2:39" s="44" customFormat="1" ht="16" outlineLevel="1" x14ac:dyDescent="0.2">
      <c r="B68" s="45" t="str">
        <f>'Wzorzec kategorii'!B25</f>
        <v>.</v>
      </c>
      <c r="C68" s="98">
        <v>0</v>
      </c>
      <c r="D68" s="100">
        <f>SUM(Tabela33064192[#This Row])</f>
        <v>0</v>
      </c>
      <c r="E68" s="99">
        <f>Przychody5[[#This Row],[Kolumna3]]-Przychody5[[#This Row],[Kolumna2]]</f>
        <v>0</v>
      </c>
      <c r="F68" s="50" t="str">
        <f t="shared" si="3"/>
        <v/>
      </c>
      <c r="G68" s="45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</row>
    <row r="69" spans="2:39" s="44" customFormat="1" ht="16" outlineLevel="1" x14ac:dyDescent="0.2">
      <c r="B69" s="45" t="str">
        <f>'Wzorzec kategorii'!B26</f>
        <v>.</v>
      </c>
      <c r="C69" s="98">
        <v>0</v>
      </c>
      <c r="D69" s="100">
        <f>SUM(Tabela33064192[#This Row])</f>
        <v>0</v>
      </c>
      <c r="E69" s="99">
        <f>Przychody5[[#This Row],[Kolumna3]]-Przychody5[[#This Row],[Kolumna2]]</f>
        <v>0</v>
      </c>
      <c r="F69" s="50" t="str">
        <f t="shared" si="3"/>
        <v/>
      </c>
      <c r="G69" s="45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</row>
    <row r="70" spans="2:39" s="44" customFormat="1" ht="16" outlineLevel="1" x14ac:dyDescent="0.2">
      <c r="B70" s="45" t="str">
        <f>'Wzorzec kategorii'!B27</f>
        <v>.</v>
      </c>
      <c r="C70" s="98">
        <v>0</v>
      </c>
      <c r="D70" s="100">
        <f>SUM(Tabela33064192[#This Row])</f>
        <v>0</v>
      </c>
      <c r="E70" s="99">
        <f>Przychody5[[#This Row],[Kolumna3]]-Przychody5[[#This Row],[Kolumna2]]</f>
        <v>0</v>
      </c>
      <c r="F70" s="50" t="str">
        <f t="shared" si="3"/>
        <v/>
      </c>
      <c r="G70" s="45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</row>
    <row r="71" spans="2:39" s="44" customFormat="1" ht="16" outlineLevel="1" x14ac:dyDescent="0.2">
      <c r="B71" s="45" t="str">
        <f>'Wzorzec kategorii'!B28</f>
        <v>.</v>
      </c>
      <c r="C71" s="98">
        <v>0</v>
      </c>
      <c r="D71" s="100">
        <f>SUM(Tabela33064192[#This Row])</f>
        <v>0</v>
      </c>
      <c r="E71" s="99">
        <f>Przychody5[[#This Row],[Kolumna3]]-Przychody5[[#This Row],[Kolumna2]]</f>
        <v>0</v>
      </c>
      <c r="F71" s="50" t="str">
        <f t="shared" si="3"/>
        <v/>
      </c>
      <c r="G71" s="45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</row>
    <row r="72" spans="2:39" s="44" customFormat="1" ht="16" outlineLevel="1" x14ac:dyDescent="0.2">
      <c r="B72" s="45" t="str">
        <f>'Wzorzec kategorii'!B29</f>
        <v>.</v>
      </c>
      <c r="C72" s="98">
        <v>0</v>
      </c>
      <c r="D72" s="100">
        <f>SUM(Tabela33064192[#This Row])</f>
        <v>0</v>
      </c>
      <c r="E72" s="99">
        <f>Przychody5[[#This Row],[Kolumna3]]-Przychody5[[#This Row],[Kolumna2]]</f>
        <v>0</v>
      </c>
      <c r="F72" s="50" t="str">
        <f t="shared" si="3"/>
        <v/>
      </c>
      <c r="G72" s="45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95">
        <f>C79+C91+C103+C115+C127+C139+C151+C163+C175+C187+C199+C211+C223+C235+C247</f>
        <v>0</v>
      </c>
      <c r="D77" s="95">
        <f>D79+D91+D103+D115+D127+D139+D151+D163+D175+D187+D199+D211+D223+D235+D247</f>
        <v>0</v>
      </c>
      <c r="E77" s="95">
        <f>C77-D77</f>
        <v>0</v>
      </c>
      <c r="F77" s="4" t="s">
        <v>141</v>
      </c>
      <c r="G77" s="4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9" spans="2:39" s="44" customFormat="1" x14ac:dyDescent="0.2">
      <c r="B79" s="41" t="str">
        <f>'Wzorzec kategorii'!B35</f>
        <v>Jedzenie</v>
      </c>
      <c r="C79" s="96">
        <f>SUM(Jedzenie2161[[#All],[0]])</f>
        <v>0</v>
      </c>
      <c r="D79" s="97">
        <f>SUM(Jedzenie2161[[#All],[02]])</f>
        <v>0</v>
      </c>
      <c r="E79" s="96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98">
        <v>0</v>
      </c>
      <c r="D80" s="99">
        <f>SUM(Tabela330164[#This Row])</f>
        <v>0</v>
      </c>
      <c r="E80" s="99">
        <f t="shared" si="5"/>
        <v>0</v>
      </c>
      <c r="F80" s="48" t="str">
        <f t="shared" si="6"/>
        <v/>
      </c>
      <c r="G80" s="54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</row>
    <row r="81" spans="2:41" s="44" customFormat="1" ht="16" outlineLevel="1" x14ac:dyDescent="0.2">
      <c r="B81" s="45" t="str">
        <f>'Wzorzec kategorii'!B37</f>
        <v>Jedzenie miasto</v>
      </c>
      <c r="C81" s="98">
        <v>0</v>
      </c>
      <c r="D81" s="99">
        <f>SUM(Tabela330164[#This Row])</f>
        <v>0</v>
      </c>
      <c r="E81" s="99">
        <f t="shared" si="5"/>
        <v>0</v>
      </c>
      <c r="F81" s="48" t="str">
        <f t="shared" si="6"/>
        <v/>
      </c>
      <c r="G81" s="54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</row>
    <row r="82" spans="2:41" s="44" customFormat="1" ht="16" outlineLevel="1" x14ac:dyDescent="0.2">
      <c r="B82" s="45" t="str">
        <f>'Wzorzec kategorii'!B38</f>
        <v>Jedzenie praca</v>
      </c>
      <c r="C82" s="98">
        <v>0</v>
      </c>
      <c r="D82" s="99">
        <f>SUM(Tabela330164[#This Row])</f>
        <v>0</v>
      </c>
      <c r="E82" s="99">
        <f t="shared" si="5"/>
        <v>0</v>
      </c>
      <c r="F82" s="48" t="str">
        <f t="shared" si="6"/>
        <v/>
      </c>
      <c r="G82" s="54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</row>
    <row r="83" spans="2:41" s="44" customFormat="1" ht="16" outlineLevel="1" x14ac:dyDescent="0.2">
      <c r="B83" s="45" t="str">
        <f>'Wzorzec kategorii'!B39</f>
        <v>Alkohol</v>
      </c>
      <c r="C83" s="98">
        <v>0</v>
      </c>
      <c r="D83" s="99">
        <f>SUM(Tabela330164[#This Row])</f>
        <v>0</v>
      </c>
      <c r="E83" s="99">
        <f t="shared" si="5"/>
        <v>0</v>
      </c>
      <c r="F83" s="48" t="str">
        <f t="shared" si="6"/>
        <v/>
      </c>
      <c r="G83" s="54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</row>
    <row r="84" spans="2:41" s="44" customFormat="1" ht="16" outlineLevel="1" x14ac:dyDescent="0.2">
      <c r="B84" s="45" t="str">
        <f>'Wzorzec kategorii'!B40</f>
        <v>Inne</v>
      </c>
      <c r="C84" s="98">
        <v>0</v>
      </c>
      <c r="D84" s="99">
        <f>SUM(Tabela330164[#This Row])</f>
        <v>0</v>
      </c>
      <c r="E84" s="99">
        <f t="shared" si="5"/>
        <v>0</v>
      </c>
      <c r="F84" s="48" t="str">
        <f t="shared" si="6"/>
        <v/>
      </c>
      <c r="G84" s="54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</row>
    <row r="85" spans="2:41" s="44" customFormat="1" ht="16" outlineLevel="1" x14ac:dyDescent="0.2">
      <c r="B85" s="45" t="str">
        <f>'Wzorzec kategorii'!B41</f>
        <v>.</v>
      </c>
      <c r="C85" s="98">
        <v>0</v>
      </c>
      <c r="D85" s="99">
        <f>SUM(Tabela330164[#This Row])</f>
        <v>0</v>
      </c>
      <c r="E85" s="99">
        <f t="shared" si="5"/>
        <v>0</v>
      </c>
      <c r="F85" s="50" t="str">
        <f t="shared" si="6"/>
        <v/>
      </c>
      <c r="G85" s="55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</row>
    <row r="86" spans="2:41" s="44" customFormat="1" ht="16" outlineLevel="1" x14ac:dyDescent="0.2">
      <c r="B86" s="45" t="str">
        <f>'Wzorzec kategorii'!B42</f>
        <v>.</v>
      </c>
      <c r="C86" s="98">
        <v>0</v>
      </c>
      <c r="D86" s="99">
        <f>SUM(Tabela330164[#This Row])</f>
        <v>0</v>
      </c>
      <c r="E86" s="99">
        <f t="shared" si="5"/>
        <v>0</v>
      </c>
      <c r="F86" s="50" t="str">
        <f t="shared" si="6"/>
        <v/>
      </c>
      <c r="G86" s="55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</row>
    <row r="87" spans="2:41" s="44" customFormat="1" ht="16" outlineLevel="1" x14ac:dyDescent="0.2">
      <c r="B87" s="45" t="str">
        <f>'Wzorzec kategorii'!B43</f>
        <v>.</v>
      </c>
      <c r="C87" s="98">
        <v>0</v>
      </c>
      <c r="D87" s="99">
        <f>SUM(Tabela330164[#This Row])</f>
        <v>0</v>
      </c>
      <c r="E87" s="99">
        <f t="shared" si="5"/>
        <v>0</v>
      </c>
      <c r="F87" s="50" t="str">
        <f t="shared" si="6"/>
        <v/>
      </c>
      <c r="G87" s="55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2:41" s="44" customFormat="1" ht="16" outlineLevel="1" x14ac:dyDescent="0.2">
      <c r="B88" s="45" t="str">
        <f>'Wzorzec kategorii'!B44</f>
        <v>.</v>
      </c>
      <c r="C88" s="98">
        <v>0</v>
      </c>
      <c r="D88" s="99">
        <f>SUM(Tabela330164[#This Row])</f>
        <v>0</v>
      </c>
      <c r="E88" s="99">
        <f t="shared" si="5"/>
        <v>0</v>
      </c>
      <c r="F88" s="50" t="str">
        <f t="shared" si="6"/>
        <v/>
      </c>
      <c r="G88" s="55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2:41" s="44" customFormat="1" ht="16" outlineLevel="1" x14ac:dyDescent="0.2">
      <c r="B89" s="45" t="str">
        <f>'Wzorzec kategorii'!B45</f>
        <v>.</v>
      </c>
      <c r="C89" s="98">
        <v>0</v>
      </c>
      <c r="D89" s="99">
        <f>SUM(Tabela330164[#This Row])</f>
        <v>0</v>
      </c>
      <c r="E89" s="99">
        <f t="shared" si="5"/>
        <v>0</v>
      </c>
      <c r="F89" s="50" t="str">
        <f t="shared" si="6"/>
        <v/>
      </c>
      <c r="G89" s="55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2:41" s="44" customFormat="1" outlineLevel="1" x14ac:dyDescent="0.2">
      <c r="B90" s="56" t="s">
        <v>30</v>
      </c>
      <c r="C90" s="100"/>
      <c r="D90" s="99"/>
      <c r="E90" s="99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96">
        <f>SUM(Tabela431165[[#All],[Kolumna2]])</f>
        <v>0</v>
      </c>
      <c r="D91" s="97">
        <f>SUM(Tabela431165[[#All],[Kolumna3]])</f>
        <v>0</v>
      </c>
      <c r="E91" s="96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98">
        <v>0</v>
      </c>
      <c r="D92" s="99">
        <f>SUM(Tabela1841175[#This Row])</f>
        <v>0</v>
      </c>
      <c r="E92" s="99">
        <f t="shared" ref="E92:E101" si="7">C92-D92</f>
        <v>0</v>
      </c>
      <c r="F92" s="48" t="str">
        <f t="shared" ref="F92:F101" si="8">IFERROR(D92/C92,"")</f>
        <v/>
      </c>
      <c r="G92" s="54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98">
        <v>0</v>
      </c>
      <c r="D93" s="99">
        <f>SUM(Tabela1841175[#This Row])</f>
        <v>0</v>
      </c>
      <c r="E93" s="99">
        <f t="shared" si="7"/>
        <v>0</v>
      </c>
      <c r="F93" s="48" t="str">
        <f t="shared" si="8"/>
        <v/>
      </c>
      <c r="G93" s="54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98">
        <v>0</v>
      </c>
      <c r="D94" s="99">
        <f>SUM(Tabela1841175[#This Row])</f>
        <v>0</v>
      </c>
      <c r="E94" s="99">
        <f t="shared" si="7"/>
        <v>0</v>
      </c>
      <c r="F94" s="48" t="str">
        <f t="shared" si="8"/>
        <v/>
      </c>
      <c r="G94" s="54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98">
        <v>0</v>
      </c>
      <c r="D95" s="99">
        <f>SUM(Tabela1841175[#This Row])</f>
        <v>0</v>
      </c>
      <c r="E95" s="99">
        <f t="shared" si="7"/>
        <v>0</v>
      </c>
      <c r="F95" s="48" t="str">
        <f t="shared" si="8"/>
        <v/>
      </c>
      <c r="G95" s="54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98">
        <v>0</v>
      </c>
      <c r="D96" s="99">
        <f>SUM(Tabela1841175[#This Row])</f>
        <v>0</v>
      </c>
      <c r="E96" s="99">
        <f t="shared" si="7"/>
        <v>0</v>
      </c>
      <c r="F96" s="48" t="str">
        <f t="shared" si="8"/>
        <v/>
      </c>
      <c r="G96" s="54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98">
        <v>0</v>
      </c>
      <c r="D97" s="99">
        <f>SUM(Tabela1841175[#This Row])</f>
        <v>0</v>
      </c>
      <c r="E97" s="99">
        <f t="shared" si="7"/>
        <v>0</v>
      </c>
      <c r="F97" s="48" t="str">
        <f t="shared" si="8"/>
        <v/>
      </c>
      <c r="G97" s="54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98">
        <v>0</v>
      </c>
      <c r="D98" s="99">
        <f>SUM(Tabela1841175[#This Row])</f>
        <v>0</v>
      </c>
      <c r="E98" s="99">
        <f t="shared" si="7"/>
        <v>0</v>
      </c>
      <c r="F98" s="48" t="str">
        <f t="shared" si="8"/>
        <v/>
      </c>
      <c r="G98" s="54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98">
        <v>0</v>
      </c>
      <c r="D99" s="99">
        <f>SUM(Tabela1841175[#This Row])</f>
        <v>0</v>
      </c>
      <c r="E99" s="99">
        <f t="shared" si="7"/>
        <v>0</v>
      </c>
      <c r="F99" s="48" t="str">
        <f t="shared" si="8"/>
        <v/>
      </c>
      <c r="G99" s="54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98">
        <v>0</v>
      </c>
      <c r="D100" s="99">
        <f>SUM(Tabela1841175[#This Row])</f>
        <v>0</v>
      </c>
      <c r="E100" s="99">
        <f t="shared" si="7"/>
        <v>0</v>
      </c>
      <c r="F100" s="48" t="str">
        <f t="shared" si="8"/>
        <v/>
      </c>
      <c r="G100" s="54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98">
        <v>0</v>
      </c>
      <c r="D101" s="99">
        <f>SUM(Tabela1841175[#This Row])</f>
        <v>0</v>
      </c>
      <c r="E101" s="99">
        <f t="shared" si="7"/>
        <v>0</v>
      </c>
      <c r="F101" s="48" t="str">
        <f t="shared" si="8"/>
        <v/>
      </c>
      <c r="G101" s="54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52"/>
      <c r="AO101" s="52"/>
    </row>
    <row r="102" spans="2:41" s="44" customFormat="1" outlineLevel="1" x14ac:dyDescent="0.2">
      <c r="B102" s="56" t="s">
        <v>30</v>
      </c>
      <c r="C102" s="100"/>
      <c r="D102" s="99"/>
      <c r="E102" s="99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96">
        <f>SUM(Transport3162[[#All],[Kolumna2]])</f>
        <v>0</v>
      </c>
      <c r="D103" s="97">
        <f>SUM(Transport3162[[#All],[Kolumna3]])</f>
        <v>0</v>
      </c>
      <c r="E103" s="96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98">
        <v>0</v>
      </c>
      <c r="D104" s="99">
        <f>SUM(Tabela1942176[#This Row])</f>
        <v>0</v>
      </c>
      <c r="E104" s="99">
        <f t="shared" ref="E104:E113" si="9">C104-D104</f>
        <v>0</v>
      </c>
      <c r="F104" s="48" t="str">
        <f t="shared" ref="F104:F113" si="10">IFERROR(D104/C104,"")</f>
        <v/>
      </c>
      <c r="G104" s="54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98">
        <v>0</v>
      </c>
      <c r="D105" s="99">
        <f>SUM(Tabela1942176[#This Row])</f>
        <v>0</v>
      </c>
      <c r="E105" s="99">
        <f t="shared" si="9"/>
        <v>0</v>
      </c>
      <c r="F105" s="48" t="str">
        <f t="shared" si="10"/>
        <v/>
      </c>
      <c r="G105" s="54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98">
        <v>0</v>
      </c>
      <c r="D106" s="99">
        <f>SUM(Tabela1942176[#This Row])</f>
        <v>0</v>
      </c>
      <c r="E106" s="99">
        <f t="shared" si="9"/>
        <v>0</v>
      </c>
      <c r="F106" s="48" t="str">
        <f t="shared" si="10"/>
        <v/>
      </c>
      <c r="G106" s="54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98">
        <v>0</v>
      </c>
      <c r="D107" s="99">
        <f>SUM(Tabela1942176[#This Row])</f>
        <v>0</v>
      </c>
      <c r="E107" s="99">
        <f t="shared" si="9"/>
        <v>0</v>
      </c>
      <c r="F107" s="48" t="str">
        <f t="shared" si="10"/>
        <v/>
      </c>
      <c r="G107" s="54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98">
        <v>0</v>
      </c>
      <c r="D108" s="99">
        <f>SUM(Tabela1942176[#This Row])</f>
        <v>0</v>
      </c>
      <c r="E108" s="99">
        <f t="shared" si="9"/>
        <v>0</v>
      </c>
      <c r="F108" s="48" t="str">
        <f t="shared" si="10"/>
        <v/>
      </c>
      <c r="G108" s="54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98">
        <v>0</v>
      </c>
      <c r="D109" s="99">
        <f>SUM(Tabela1942176[#This Row])</f>
        <v>0</v>
      </c>
      <c r="E109" s="99">
        <f t="shared" si="9"/>
        <v>0</v>
      </c>
      <c r="F109" s="48" t="str">
        <f t="shared" si="10"/>
        <v/>
      </c>
      <c r="G109" s="54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98">
        <v>0</v>
      </c>
      <c r="D110" s="99">
        <f>SUM(Tabela1942176[#This Row])</f>
        <v>0</v>
      </c>
      <c r="E110" s="99">
        <f t="shared" si="9"/>
        <v>0</v>
      </c>
      <c r="F110" s="48" t="str">
        <f t="shared" si="10"/>
        <v/>
      </c>
      <c r="G110" s="54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98">
        <v>0</v>
      </c>
      <c r="D111" s="99">
        <f>SUM(Tabela1942176[#This Row])</f>
        <v>0</v>
      </c>
      <c r="E111" s="99">
        <f t="shared" si="9"/>
        <v>0</v>
      </c>
      <c r="F111" s="48" t="str">
        <f t="shared" si="10"/>
        <v/>
      </c>
      <c r="G111" s="54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98">
        <v>0</v>
      </c>
      <c r="D112" s="99">
        <f>SUM(Tabela1942176[#This Row])</f>
        <v>0</v>
      </c>
      <c r="E112" s="99">
        <f t="shared" si="9"/>
        <v>0</v>
      </c>
      <c r="F112" s="50" t="str">
        <f t="shared" si="10"/>
        <v/>
      </c>
      <c r="G112" s="55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98">
        <v>0</v>
      </c>
      <c r="D113" s="99">
        <f>SUM(Tabela1942176[#This Row])</f>
        <v>0</v>
      </c>
      <c r="E113" s="99">
        <f t="shared" si="9"/>
        <v>0</v>
      </c>
      <c r="F113" s="50" t="str">
        <f t="shared" si="10"/>
        <v/>
      </c>
      <c r="G113" s="55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52"/>
      <c r="AO113" s="52"/>
    </row>
    <row r="114" spans="2:41" s="44" customFormat="1" outlineLevel="1" x14ac:dyDescent="0.2">
      <c r="B114" s="56" t="s">
        <v>30</v>
      </c>
      <c r="C114" s="91"/>
      <c r="D114" s="91"/>
      <c r="E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96">
        <f>SUM(Tabela832166[[#All],[Kolumna2]])</f>
        <v>0</v>
      </c>
      <c r="D115" s="97">
        <f>SUM(Tabela832166[[#All],[Kolumna3]])</f>
        <v>0</v>
      </c>
      <c r="E115" s="96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98">
        <v>0</v>
      </c>
      <c r="D116" s="99">
        <f>SUM(Tabela192143177[#This Row])</f>
        <v>0</v>
      </c>
      <c r="E116" s="99">
        <f t="shared" ref="E116:E125" si="12">C116-D116</f>
        <v>0</v>
      </c>
      <c r="F116" s="48" t="str">
        <f t="shared" si="11"/>
        <v/>
      </c>
      <c r="G116" s="54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98">
        <v>0</v>
      </c>
      <c r="D117" s="99">
        <f>SUM(Tabela192143177[#This Row])</f>
        <v>0</v>
      </c>
      <c r="E117" s="99">
        <f t="shared" si="12"/>
        <v>0</v>
      </c>
      <c r="F117" s="48" t="str">
        <f t="shared" si="11"/>
        <v/>
      </c>
      <c r="G117" s="54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98">
        <v>0</v>
      </c>
      <c r="D118" s="99">
        <f>SUM(Tabela192143177[#This Row])</f>
        <v>0</v>
      </c>
      <c r="E118" s="99">
        <f t="shared" si="12"/>
        <v>0</v>
      </c>
      <c r="F118" s="48" t="str">
        <f t="shared" si="11"/>
        <v/>
      </c>
      <c r="G118" s="54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98">
        <v>0</v>
      </c>
      <c r="D119" s="99">
        <f>SUM(Tabela192143177[#This Row])</f>
        <v>0</v>
      </c>
      <c r="E119" s="99">
        <f t="shared" si="12"/>
        <v>0</v>
      </c>
      <c r="F119" s="48" t="str">
        <f t="shared" si="11"/>
        <v/>
      </c>
      <c r="G119" s="54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98">
        <v>0</v>
      </c>
      <c r="D120" s="99">
        <f>SUM(Tabela192143177[#This Row])</f>
        <v>0</v>
      </c>
      <c r="E120" s="99">
        <f t="shared" si="12"/>
        <v>0</v>
      </c>
      <c r="F120" s="48" t="str">
        <f t="shared" si="11"/>
        <v/>
      </c>
      <c r="G120" s="54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98">
        <v>0</v>
      </c>
      <c r="D121" s="99">
        <f>SUM(Tabela192143177[#This Row])</f>
        <v>0</v>
      </c>
      <c r="E121" s="99">
        <f t="shared" si="12"/>
        <v>0</v>
      </c>
      <c r="F121" s="50" t="str">
        <f t="shared" si="11"/>
        <v/>
      </c>
      <c r="G121" s="55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98">
        <v>0</v>
      </c>
      <c r="D122" s="99">
        <f>SUM(Tabela192143177[#This Row])</f>
        <v>0</v>
      </c>
      <c r="E122" s="99">
        <f t="shared" si="12"/>
        <v>0</v>
      </c>
      <c r="F122" s="50" t="str">
        <f t="shared" si="11"/>
        <v/>
      </c>
      <c r="G122" s="55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98">
        <v>0</v>
      </c>
      <c r="D123" s="99">
        <f>SUM(Tabela192143177[#This Row])</f>
        <v>0</v>
      </c>
      <c r="E123" s="99">
        <f t="shared" si="12"/>
        <v>0</v>
      </c>
      <c r="F123" s="50" t="str">
        <f t="shared" si="11"/>
        <v/>
      </c>
      <c r="G123" s="55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98">
        <v>0</v>
      </c>
      <c r="D124" s="99">
        <f>SUM(Tabela192143177[#This Row])</f>
        <v>0</v>
      </c>
      <c r="E124" s="99">
        <f t="shared" si="12"/>
        <v>0</v>
      </c>
      <c r="F124" s="50" t="str">
        <f t="shared" si="11"/>
        <v/>
      </c>
      <c r="G124" s="55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98">
        <v>0</v>
      </c>
      <c r="D125" s="99">
        <f>SUM(Tabela192143177[#This Row])</f>
        <v>0</v>
      </c>
      <c r="E125" s="99">
        <f t="shared" si="12"/>
        <v>0</v>
      </c>
      <c r="F125" s="50" t="str">
        <f t="shared" si="11"/>
        <v/>
      </c>
      <c r="G125" s="55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52"/>
      <c r="AO125" s="52"/>
    </row>
    <row r="126" spans="2:41" s="44" customFormat="1" outlineLevel="1" x14ac:dyDescent="0.2">
      <c r="C126" s="91"/>
      <c r="D126" s="91"/>
      <c r="E126" s="91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96">
        <f>SUM(Tabela933167[[#All],[Kolumna2]])</f>
        <v>0</v>
      </c>
      <c r="D127" s="97">
        <f>SUM(Tabela933167[[#All],[Kolumna3]])</f>
        <v>0</v>
      </c>
      <c r="E127" s="96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98">
        <v>0</v>
      </c>
      <c r="D128" s="99">
        <f>SUM(Tabela19212547181[#This Row])</f>
        <v>0</v>
      </c>
      <c r="E128" s="99">
        <f t="shared" ref="E128:E137" si="13">C128-D128</f>
        <v>0</v>
      </c>
      <c r="F128" s="48" t="str">
        <f>IFERROR(D128/C128,"")</f>
        <v/>
      </c>
      <c r="G128" s="54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98">
        <v>0</v>
      </c>
      <c r="D129" s="99">
        <f>SUM(Tabela19212547181[#This Row])</f>
        <v>0</v>
      </c>
      <c r="E129" s="99">
        <f t="shared" si="13"/>
        <v>0</v>
      </c>
      <c r="F129" s="48" t="str">
        <f>IFERROR(D129/C129,"")</f>
        <v/>
      </c>
      <c r="G129" s="54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98">
        <v>0</v>
      </c>
      <c r="D130" s="99">
        <f>SUM(Tabela19212547181[#This Row])</f>
        <v>0</v>
      </c>
      <c r="E130" s="99">
        <f t="shared" si="13"/>
        <v>0</v>
      </c>
      <c r="F130" s="48" t="str">
        <f>IFERROR(D130/C130,"")</f>
        <v/>
      </c>
      <c r="G130" s="54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98">
        <v>0</v>
      </c>
      <c r="D131" s="99">
        <f>SUM(Tabela19212547181[#This Row])</f>
        <v>0</v>
      </c>
      <c r="E131" s="99">
        <f t="shared" si="13"/>
        <v>0</v>
      </c>
      <c r="F131" s="48" t="str">
        <f>IFERROR(D131/C131,"")</f>
        <v/>
      </c>
      <c r="G131" s="54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98">
        <v>0</v>
      </c>
      <c r="D132" s="99">
        <f>SUM(Tabela19212547181[#This Row])</f>
        <v>0</v>
      </c>
      <c r="E132" s="99">
        <f t="shared" si="13"/>
        <v>0</v>
      </c>
      <c r="F132" s="50" t="str">
        <f t="shared" ref="F132:F137" si="14">IFERROR(D132/C132,"")</f>
        <v/>
      </c>
      <c r="G132" s="55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98">
        <v>0</v>
      </c>
      <c r="D133" s="99">
        <f>SUM(Tabela19212547181[#This Row])</f>
        <v>0</v>
      </c>
      <c r="E133" s="99">
        <f t="shared" si="13"/>
        <v>0</v>
      </c>
      <c r="F133" s="50" t="str">
        <f t="shared" si="14"/>
        <v/>
      </c>
      <c r="G133" s="55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98">
        <v>0</v>
      </c>
      <c r="D134" s="99">
        <f>SUM(Tabela19212547181[#This Row])</f>
        <v>0</v>
      </c>
      <c r="E134" s="99">
        <f t="shared" si="13"/>
        <v>0</v>
      </c>
      <c r="F134" s="50" t="str">
        <f t="shared" si="14"/>
        <v/>
      </c>
      <c r="G134" s="55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98">
        <v>0</v>
      </c>
      <c r="D135" s="99">
        <f>SUM(Tabela19212547181[#This Row])</f>
        <v>0</v>
      </c>
      <c r="E135" s="99">
        <f t="shared" si="13"/>
        <v>0</v>
      </c>
      <c r="F135" s="50" t="str">
        <f t="shared" si="14"/>
        <v/>
      </c>
      <c r="G135" s="55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98">
        <v>0</v>
      </c>
      <c r="D136" s="99">
        <f>SUM(Tabela19212547181[#This Row])</f>
        <v>0</v>
      </c>
      <c r="E136" s="99">
        <f t="shared" si="13"/>
        <v>0</v>
      </c>
      <c r="F136" s="50" t="str">
        <f t="shared" si="14"/>
        <v/>
      </c>
      <c r="G136" s="55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98">
        <v>0</v>
      </c>
      <c r="D137" s="99">
        <f>SUM(Tabela19212547181[#This Row])</f>
        <v>0</v>
      </c>
      <c r="E137" s="99">
        <f t="shared" si="13"/>
        <v>0</v>
      </c>
      <c r="F137" s="50" t="str">
        <f t="shared" si="14"/>
        <v/>
      </c>
      <c r="G137" s="55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52"/>
      <c r="AO137" s="52"/>
    </row>
    <row r="138" spans="2:41" s="44" customFormat="1" outlineLevel="1" x14ac:dyDescent="0.2">
      <c r="B138" s="59"/>
      <c r="C138" s="91"/>
      <c r="D138" s="91"/>
      <c r="E138" s="91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96">
        <f>SUM(Tabela1034168[[#All],[Kolumna2]])</f>
        <v>0</v>
      </c>
      <c r="D139" s="97">
        <f>SUM(Tabela1034168[[#All],[Kolumna3]])</f>
        <v>0</v>
      </c>
      <c r="E139" s="96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98">
        <v>0</v>
      </c>
      <c r="D140" s="99">
        <f>SUM(Tabela19212446180[#This Row])</f>
        <v>0</v>
      </c>
      <c r="E140" s="99">
        <f t="shared" ref="E140:E149" si="16">C140-D140</f>
        <v>0</v>
      </c>
      <c r="F140" s="48" t="str">
        <f t="shared" si="15"/>
        <v/>
      </c>
      <c r="G140" s="54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98">
        <v>0</v>
      </c>
      <c r="D141" s="99">
        <f>SUM(Tabela19212446180[#This Row])</f>
        <v>0</v>
      </c>
      <c r="E141" s="99">
        <f t="shared" si="16"/>
        <v>0</v>
      </c>
      <c r="F141" s="48" t="str">
        <f t="shared" si="15"/>
        <v/>
      </c>
      <c r="G141" s="54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98">
        <v>0</v>
      </c>
      <c r="D142" s="99">
        <f>SUM(Tabela19212446180[#This Row])</f>
        <v>0</v>
      </c>
      <c r="E142" s="99">
        <f t="shared" si="16"/>
        <v>0</v>
      </c>
      <c r="F142" s="48" t="str">
        <f t="shared" si="15"/>
        <v/>
      </c>
      <c r="G142" s="54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98">
        <v>0</v>
      </c>
      <c r="D143" s="99">
        <f>SUM(Tabela19212446180[#This Row])</f>
        <v>0</v>
      </c>
      <c r="E143" s="99">
        <f t="shared" si="16"/>
        <v>0</v>
      </c>
      <c r="F143" s="48" t="str">
        <f t="shared" si="15"/>
        <v/>
      </c>
      <c r="G143" s="54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98">
        <v>0</v>
      </c>
      <c r="D144" s="99">
        <f>SUM(Tabela19212446180[#This Row])</f>
        <v>0</v>
      </c>
      <c r="E144" s="99">
        <f t="shared" si="16"/>
        <v>0</v>
      </c>
      <c r="F144" s="48" t="str">
        <f t="shared" si="15"/>
        <v/>
      </c>
      <c r="G144" s="54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98">
        <v>0</v>
      </c>
      <c r="D145" s="99">
        <f>SUM(Tabela19212446180[#This Row])</f>
        <v>0</v>
      </c>
      <c r="E145" s="99">
        <f t="shared" si="16"/>
        <v>0</v>
      </c>
      <c r="F145" s="50" t="str">
        <f t="shared" si="15"/>
        <v/>
      </c>
      <c r="G145" s="55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98">
        <v>0</v>
      </c>
      <c r="D146" s="99">
        <f>SUM(Tabela19212446180[#This Row])</f>
        <v>0</v>
      </c>
      <c r="E146" s="99">
        <f t="shared" si="16"/>
        <v>0</v>
      </c>
      <c r="F146" s="50" t="str">
        <f t="shared" si="15"/>
        <v/>
      </c>
      <c r="G146" s="55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98">
        <v>0</v>
      </c>
      <c r="D147" s="99">
        <f>SUM(Tabela19212446180[#This Row])</f>
        <v>0</v>
      </c>
      <c r="E147" s="99">
        <f t="shared" si="16"/>
        <v>0</v>
      </c>
      <c r="F147" s="50" t="str">
        <f t="shared" si="15"/>
        <v/>
      </c>
      <c r="G147" s="55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98">
        <v>0</v>
      </c>
      <c r="D148" s="99">
        <f>SUM(Tabela19212446180[#This Row])</f>
        <v>0</v>
      </c>
      <c r="E148" s="99">
        <f t="shared" si="16"/>
        <v>0</v>
      </c>
      <c r="F148" s="50" t="str">
        <f t="shared" si="15"/>
        <v/>
      </c>
      <c r="G148" s="55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98">
        <v>0</v>
      </c>
      <c r="D149" s="99">
        <f>SUM(Tabela19212446180[#This Row])</f>
        <v>0</v>
      </c>
      <c r="E149" s="99">
        <f t="shared" si="16"/>
        <v>0</v>
      </c>
      <c r="F149" s="50" t="str">
        <f t="shared" si="15"/>
        <v/>
      </c>
      <c r="G149" s="55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52"/>
      <c r="AO149" s="52"/>
    </row>
    <row r="150" spans="2:41" s="44" customFormat="1" outlineLevel="1" x14ac:dyDescent="0.2">
      <c r="B150" s="56" t="s">
        <v>30</v>
      </c>
      <c r="C150" s="91"/>
      <c r="D150" s="91"/>
      <c r="E150" s="91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96">
        <f>SUM(Tabela1135169[[#All],[Kolumna2]])</f>
        <v>0</v>
      </c>
      <c r="D151" s="97">
        <f>SUM(Tabela1135169[[#All],[Kolumna3]])</f>
        <v>0</v>
      </c>
      <c r="E151" s="96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98">
        <v>0</v>
      </c>
      <c r="D152" s="99">
        <f>SUM(Tabela192244178[#This Row])</f>
        <v>0</v>
      </c>
      <c r="E152" s="99">
        <f t="shared" ref="E152:E161" si="18">C152-D152</f>
        <v>0</v>
      </c>
      <c r="F152" s="48" t="str">
        <f t="shared" si="17"/>
        <v/>
      </c>
      <c r="G152" s="5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98">
        <v>0</v>
      </c>
      <c r="D153" s="99">
        <f>SUM(Tabela192244178[#This Row])</f>
        <v>0</v>
      </c>
      <c r="E153" s="99">
        <f t="shared" si="18"/>
        <v>0</v>
      </c>
      <c r="F153" s="48" t="str">
        <f t="shared" si="17"/>
        <v/>
      </c>
      <c r="G153" s="54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98">
        <v>0</v>
      </c>
      <c r="D154" s="99">
        <f>SUM(Tabela192244178[#This Row])</f>
        <v>0</v>
      </c>
      <c r="E154" s="99">
        <f t="shared" si="18"/>
        <v>0</v>
      </c>
      <c r="F154" s="48" t="str">
        <f t="shared" si="17"/>
        <v/>
      </c>
      <c r="G154" s="54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98">
        <v>0</v>
      </c>
      <c r="D155" s="99">
        <f>SUM(Tabela192244178[#This Row])</f>
        <v>0</v>
      </c>
      <c r="E155" s="99">
        <f t="shared" si="18"/>
        <v>0</v>
      </c>
      <c r="F155" s="48" t="str">
        <f t="shared" si="17"/>
        <v/>
      </c>
      <c r="G155" s="54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98">
        <v>0</v>
      </c>
      <c r="D156" s="99">
        <f>SUM(Tabela192244178[#This Row])</f>
        <v>0</v>
      </c>
      <c r="E156" s="99">
        <f t="shared" si="18"/>
        <v>0</v>
      </c>
      <c r="F156" s="48" t="str">
        <f t="shared" si="17"/>
        <v/>
      </c>
      <c r="G156" s="54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98">
        <v>0</v>
      </c>
      <c r="D157" s="99">
        <f>SUM(Tabela192244178[#This Row])</f>
        <v>0</v>
      </c>
      <c r="E157" s="99">
        <f t="shared" si="18"/>
        <v>0</v>
      </c>
      <c r="F157" s="50" t="str">
        <f t="shared" si="17"/>
        <v/>
      </c>
      <c r="G157" s="55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98">
        <v>0</v>
      </c>
      <c r="D158" s="99">
        <f>SUM(Tabela192244178[#This Row])</f>
        <v>0</v>
      </c>
      <c r="E158" s="99">
        <f t="shared" si="18"/>
        <v>0</v>
      </c>
      <c r="F158" s="50" t="str">
        <f t="shared" si="17"/>
        <v/>
      </c>
      <c r="G158" s="55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98">
        <v>0</v>
      </c>
      <c r="D159" s="99">
        <f>SUM(Tabela192244178[#This Row])</f>
        <v>0</v>
      </c>
      <c r="E159" s="99">
        <f t="shared" si="18"/>
        <v>0</v>
      </c>
      <c r="F159" s="50" t="str">
        <f t="shared" si="17"/>
        <v/>
      </c>
      <c r="G159" s="55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98">
        <v>0</v>
      </c>
      <c r="D160" s="99">
        <f>SUM(Tabela192244178[#This Row])</f>
        <v>0</v>
      </c>
      <c r="E160" s="99">
        <f t="shared" si="18"/>
        <v>0</v>
      </c>
      <c r="F160" s="50" t="str">
        <f t="shared" si="17"/>
        <v/>
      </c>
      <c r="G160" s="55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98">
        <v>0</v>
      </c>
      <c r="D161" s="99">
        <f>SUM(Tabela192244178[#This Row])</f>
        <v>0</v>
      </c>
      <c r="E161" s="99">
        <f t="shared" si="18"/>
        <v>0</v>
      </c>
      <c r="F161" s="50" t="str">
        <f t="shared" si="17"/>
        <v/>
      </c>
      <c r="G161" s="55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52"/>
      <c r="AO161" s="52"/>
    </row>
    <row r="162" spans="2:41" s="44" customFormat="1" outlineLevel="1" x14ac:dyDescent="0.2">
      <c r="B162" s="56" t="s">
        <v>30</v>
      </c>
      <c r="C162" s="91"/>
      <c r="D162" s="91"/>
      <c r="E162" s="91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96">
        <f>SUM(Tabela1236170[[#All],[Kolumna2]])</f>
        <v>0</v>
      </c>
      <c r="D163" s="97">
        <f>SUM(Tabela1236170[[#All],[Kolumna3]])</f>
        <v>0</v>
      </c>
      <c r="E163" s="96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98">
        <v>0</v>
      </c>
      <c r="D164" s="99">
        <f>SUM(Tabela2548182[#This Row])</f>
        <v>0</v>
      </c>
      <c r="E164" s="99">
        <f t="shared" ref="E164:E173" si="19">C164-D164</f>
        <v>0</v>
      </c>
      <c r="F164" s="48" t="str">
        <f t="shared" ref="F164:F173" si="20">IFERROR(D164/C164,"")</f>
        <v/>
      </c>
      <c r="G164" s="54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98">
        <v>0</v>
      </c>
      <c r="D165" s="99">
        <f>SUM(Tabela2548182[#This Row])</f>
        <v>0</v>
      </c>
      <c r="E165" s="99">
        <f t="shared" si="19"/>
        <v>0</v>
      </c>
      <c r="F165" s="48" t="str">
        <f t="shared" si="20"/>
        <v/>
      </c>
      <c r="G165" s="54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98">
        <v>0</v>
      </c>
      <c r="D166" s="99">
        <f>SUM(Tabela2548182[#This Row])</f>
        <v>0</v>
      </c>
      <c r="E166" s="99">
        <f t="shared" si="19"/>
        <v>0</v>
      </c>
      <c r="F166" s="48" t="str">
        <f t="shared" si="20"/>
        <v/>
      </c>
      <c r="G166" s="54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98">
        <v>0</v>
      </c>
      <c r="D167" s="99">
        <f>SUM(Tabela2548182[#This Row])</f>
        <v>0</v>
      </c>
      <c r="E167" s="99">
        <f t="shared" si="19"/>
        <v>0</v>
      </c>
      <c r="F167" s="48" t="str">
        <f t="shared" si="20"/>
        <v/>
      </c>
      <c r="G167" s="54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98">
        <v>0</v>
      </c>
      <c r="D168" s="99">
        <f>SUM(Tabela2548182[#This Row])</f>
        <v>0</v>
      </c>
      <c r="E168" s="99">
        <f t="shared" si="19"/>
        <v>0</v>
      </c>
      <c r="F168" s="48" t="str">
        <f t="shared" si="20"/>
        <v/>
      </c>
      <c r="G168" s="54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98">
        <v>0</v>
      </c>
      <c r="D169" s="99">
        <f>SUM(Tabela2548182[#This Row])</f>
        <v>0</v>
      </c>
      <c r="E169" s="99">
        <f t="shared" si="19"/>
        <v>0</v>
      </c>
      <c r="F169" s="48" t="str">
        <f t="shared" si="20"/>
        <v/>
      </c>
      <c r="G169" s="54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98">
        <v>0</v>
      </c>
      <c r="D170" s="99">
        <f>SUM(Tabela2548182[#This Row])</f>
        <v>0</v>
      </c>
      <c r="E170" s="99">
        <f t="shared" si="19"/>
        <v>0</v>
      </c>
      <c r="F170" s="50" t="str">
        <f t="shared" si="20"/>
        <v/>
      </c>
      <c r="G170" s="54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98">
        <v>0</v>
      </c>
      <c r="D171" s="99">
        <f>SUM(Tabela2548182[#This Row])</f>
        <v>0</v>
      </c>
      <c r="E171" s="99">
        <f t="shared" si="19"/>
        <v>0</v>
      </c>
      <c r="F171" s="50" t="str">
        <f t="shared" si="20"/>
        <v/>
      </c>
      <c r="G171" s="54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98">
        <v>0</v>
      </c>
      <c r="D172" s="99">
        <f>SUM(Tabela2548182[#This Row])</f>
        <v>0</v>
      </c>
      <c r="E172" s="99">
        <f t="shared" si="19"/>
        <v>0</v>
      </c>
      <c r="F172" s="50" t="str">
        <f t="shared" si="20"/>
        <v/>
      </c>
      <c r="G172" s="54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98">
        <v>0</v>
      </c>
      <c r="D173" s="99">
        <f>SUM(Tabela2548182[#This Row])</f>
        <v>0</v>
      </c>
      <c r="E173" s="99">
        <f t="shared" si="19"/>
        <v>0</v>
      </c>
      <c r="F173" s="50" t="str">
        <f t="shared" si="20"/>
        <v/>
      </c>
      <c r="G173" s="54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52"/>
      <c r="AO173" s="52"/>
    </row>
    <row r="174" spans="2:41" s="44" customFormat="1" outlineLevel="1" x14ac:dyDescent="0.2">
      <c r="B174" s="56" t="s">
        <v>30</v>
      </c>
      <c r="C174" s="91"/>
      <c r="D174" s="91"/>
      <c r="E174" s="91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96">
        <f>SUM(Tabela1337171[[#All],[Kolumna2]])</f>
        <v>0</v>
      </c>
      <c r="D175" s="97">
        <f>SUM(Tabela1337171[[#All],[Kolumna3]])</f>
        <v>0</v>
      </c>
      <c r="E175" s="96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98">
        <v>0</v>
      </c>
      <c r="D176" s="99">
        <f>SUM(Tabela2649183[#This Row])</f>
        <v>0</v>
      </c>
      <c r="E176" s="99">
        <f t="shared" ref="E176:E185" si="21">C176-D176</f>
        <v>0</v>
      </c>
      <c r="F176" s="48" t="str">
        <f t="shared" ref="F176:F185" si="22">IFERROR(D176/C176,"")</f>
        <v/>
      </c>
      <c r="G176" s="54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98">
        <v>0</v>
      </c>
      <c r="D177" s="99">
        <f>SUM(Tabela2649183[#This Row])</f>
        <v>0</v>
      </c>
      <c r="E177" s="99">
        <f t="shared" si="21"/>
        <v>0</v>
      </c>
      <c r="F177" s="48" t="str">
        <f t="shared" si="22"/>
        <v/>
      </c>
      <c r="G177" s="54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98">
        <v>0</v>
      </c>
      <c r="D178" s="99">
        <f>SUM(Tabela2649183[#This Row])</f>
        <v>0</v>
      </c>
      <c r="E178" s="99">
        <f t="shared" si="21"/>
        <v>0</v>
      </c>
      <c r="F178" s="48" t="str">
        <f t="shared" si="22"/>
        <v/>
      </c>
      <c r="G178" s="54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98">
        <v>0</v>
      </c>
      <c r="D179" s="99">
        <f>SUM(Tabela2649183[#This Row])</f>
        <v>0</v>
      </c>
      <c r="E179" s="99">
        <f t="shared" si="21"/>
        <v>0</v>
      </c>
      <c r="F179" s="48" t="str">
        <f t="shared" si="22"/>
        <v/>
      </c>
      <c r="G179" s="54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98">
        <v>0</v>
      </c>
      <c r="D180" s="99">
        <f>SUM(Tabela2649183[#This Row])</f>
        <v>0</v>
      </c>
      <c r="E180" s="99">
        <f t="shared" si="21"/>
        <v>0</v>
      </c>
      <c r="F180" s="48" t="str">
        <f t="shared" si="22"/>
        <v/>
      </c>
      <c r="G180" s="54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98">
        <v>0</v>
      </c>
      <c r="D181" s="99">
        <f>SUM(Tabela2649183[#This Row])</f>
        <v>0</v>
      </c>
      <c r="E181" s="99">
        <f t="shared" si="21"/>
        <v>0</v>
      </c>
      <c r="F181" s="48" t="str">
        <f t="shared" si="22"/>
        <v/>
      </c>
      <c r="G181" s="54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98">
        <v>0</v>
      </c>
      <c r="D182" s="99">
        <f>SUM(Tabela2649183[#This Row])</f>
        <v>0</v>
      </c>
      <c r="E182" s="99">
        <f t="shared" si="21"/>
        <v>0</v>
      </c>
      <c r="F182" s="48" t="str">
        <f t="shared" si="22"/>
        <v/>
      </c>
      <c r="G182" s="54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98">
        <v>0</v>
      </c>
      <c r="D183" s="99">
        <f>SUM(Tabela2649183[#This Row])</f>
        <v>0</v>
      </c>
      <c r="E183" s="99">
        <f t="shared" si="21"/>
        <v>0</v>
      </c>
      <c r="F183" s="48" t="str">
        <f t="shared" si="22"/>
        <v/>
      </c>
      <c r="G183" s="54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98">
        <v>0</v>
      </c>
      <c r="D184" s="99">
        <f>SUM(Tabela2649183[#This Row])</f>
        <v>0</v>
      </c>
      <c r="E184" s="99">
        <f t="shared" si="21"/>
        <v>0</v>
      </c>
      <c r="F184" s="50" t="str">
        <f t="shared" si="22"/>
        <v/>
      </c>
      <c r="G184" s="55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98">
        <v>0</v>
      </c>
      <c r="D185" s="99">
        <f>SUM(Tabela2649183[#This Row])</f>
        <v>0</v>
      </c>
      <c r="E185" s="99">
        <f t="shared" si="21"/>
        <v>0</v>
      </c>
      <c r="F185" s="50" t="str">
        <f t="shared" si="22"/>
        <v/>
      </c>
      <c r="G185" s="55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52"/>
      <c r="AO185" s="52"/>
    </row>
    <row r="186" spans="2:41" s="44" customFormat="1" outlineLevel="1" x14ac:dyDescent="0.2">
      <c r="B186" s="56" t="s">
        <v>30</v>
      </c>
      <c r="C186" s="91"/>
      <c r="D186" s="91"/>
      <c r="E186" s="91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96">
        <f>SUM(Tabela1438172[[#All],[Kolumna2]])</f>
        <v>0</v>
      </c>
      <c r="D187" s="97">
        <f>SUM(Tabela1438172[[#All],[Kolumna3]])</f>
        <v>0</v>
      </c>
      <c r="E187" s="96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98">
        <v>0</v>
      </c>
      <c r="D188" s="99">
        <f>SUM(Tabela2750184[#This Row])</f>
        <v>0</v>
      </c>
      <c r="E188" s="99">
        <f t="shared" ref="E188:E197" si="23">C188-D188</f>
        <v>0</v>
      </c>
      <c r="F188" s="48" t="str">
        <f t="shared" ref="F188:F197" si="24">IFERROR(D188/C188,"")</f>
        <v/>
      </c>
      <c r="G188" s="54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98">
        <v>0</v>
      </c>
      <c r="D189" s="99">
        <f>SUM(Tabela2750184[#This Row])</f>
        <v>0</v>
      </c>
      <c r="E189" s="99">
        <f t="shared" si="23"/>
        <v>0</v>
      </c>
      <c r="F189" s="48" t="str">
        <f t="shared" si="24"/>
        <v/>
      </c>
      <c r="G189" s="54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98">
        <v>0</v>
      </c>
      <c r="D190" s="99">
        <f>SUM(Tabela2750184[#This Row])</f>
        <v>0</v>
      </c>
      <c r="E190" s="99">
        <f t="shared" si="23"/>
        <v>0</v>
      </c>
      <c r="F190" s="48" t="str">
        <f t="shared" si="24"/>
        <v/>
      </c>
      <c r="G190" s="54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98">
        <v>0</v>
      </c>
      <c r="D191" s="99">
        <f>SUM(Tabela2750184[#This Row])</f>
        <v>0</v>
      </c>
      <c r="E191" s="99">
        <f t="shared" si="23"/>
        <v>0</v>
      </c>
      <c r="F191" s="48" t="str">
        <f t="shared" si="24"/>
        <v/>
      </c>
      <c r="G191" s="54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98">
        <v>0</v>
      </c>
      <c r="D192" s="99">
        <f>SUM(Tabela2750184[#This Row])</f>
        <v>0</v>
      </c>
      <c r="E192" s="99">
        <f t="shared" si="23"/>
        <v>0</v>
      </c>
      <c r="F192" s="48" t="str">
        <f t="shared" si="24"/>
        <v/>
      </c>
      <c r="G192" s="54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98">
        <v>0</v>
      </c>
      <c r="D193" s="99">
        <f>SUM(Tabela2750184[#This Row])</f>
        <v>0</v>
      </c>
      <c r="E193" s="99">
        <f t="shared" si="23"/>
        <v>0</v>
      </c>
      <c r="F193" s="48" t="str">
        <f t="shared" si="24"/>
        <v/>
      </c>
      <c r="G193" s="54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98">
        <v>0</v>
      </c>
      <c r="D194" s="99">
        <f>SUM(Tabela2750184[#This Row])</f>
        <v>0</v>
      </c>
      <c r="E194" s="99">
        <f t="shared" si="23"/>
        <v>0</v>
      </c>
      <c r="F194" s="48" t="str">
        <f t="shared" si="24"/>
        <v/>
      </c>
      <c r="G194" s="54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98">
        <v>0</v>
      </c>
      <c r="D195" s="99">
        <f>SUM(Tabela2750184[#This Row])</f>
        <v>0</v>
      </c>
      <c r="E195" s="99">
        <f t="shared" si="23"/>
        <v>0</v>
      </c>
      <c r="F195" s="48" t="str">
        <f t="shared" si="24"/>
        <v/>
      </c>
      <c r="G195" s="54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98">
        <v>0</v>
      </c>
      <c r="D196" s="99">
        <f>SUM(Tabela2750184[#This Row])</f>
        <v>0</v>
      </c>
      <c r="E196" s="99">
        <f t="shared" si="23"/>
        <v>0</v>
      </c>
      <c r="F196" s="50" t="str">
        <f t="shared" si="24"/>
        <v/>
      </c>
      <c r="G196" s="55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98">
        <v>0</v>
      </c>
      <c r="D197" s="99">
        <f>SUM(Tabela2750184[#This Row])</f>
        <v>0</v>
      </c>
      <c r="E197" s="99">
        <f t="shared" si="23"/>
        <v>0</v>
      </c>
      <c r="F197" s="50" t="str">
        <f t="shared" si="24"/>
        <v/>
      </c>
      <c r="G197" s="55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52"/>
      <c r="AO197" s="52"/>
    </row>
    <row r="198" spans="2:41" s="44" customFormat="1" outlineLevel="1" x14ac:dyDescent="0.2">
      <c r="B198" s="56" t="s">
        <v>30</v>
      </c>
      <c r="C198" s="91"/>
      <c r="D198" s="91"/>
      <c r="E198" s="91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96">
        <f>SUM(Tabela1539173[[#All],[Kolumna2]])</f>
        <v>0</v>
      </c>
      <c r="D199" s="97">
        <f>SUM(Tabela1539173[[#All],[Kolumna3]])</f>
        <v>0</v>
      </c>
      <c r="E199" s="96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98">
        <v>0</v>
      </c>
      <c r="D200" s="99">
        <f>SUM(Tabela2851185[#This Row])</f>
        <v>0</v>
      </c>
      <c r="E200" s="99">
        <f t="shared" ref="E200:E209" si="25">C200-D200</f>
        <v>0</v>
      </c>
      <c r="F200" s="48" t="str">
        <f t="shared" ref="F200:F209" si="26">IFERROR(D200/C200,"")</f>
        <v/>
      </c>
      <c r="G200" s="54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98">
        <v>0</v>
      </c>
      <c r="D201" s="99">
        <f>SUM(Tabela2851185[#This Row])</f>
        <v>0</v>
      </c>
      <c r="E201" s="99">
        <f t="shared" si="25"/>
        <v>0</v>
      </c>
      <c r="F201" s="48" t="str">
        <f t="shared" si="26"/>
        <v/>
      </c>
      <c r="G201" s="54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98">
        <v>0</v>
      </c>
      <c r="D202" s="99">
        <f>SUM(Tabela2851185[#This Row])</f>
        <v>0</v>
      </c>
      <c r="E202" s="99">
        <f t="shared" si="25"/>
        <v>0</v>
      </c>
      <c r="F202" s="48" t="str">
        <f t="shared" si="26"/>
        <v/>
      </c>
      <c r="G202" s="54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98">
        <v>0</v>
      </c>
      <c r="D203" s="99">
        <f>SUM(Tabela2851185[#This Row])</f>
        <v>0</v>
      </c>
      <c r="E203" s="99">
        <f t="shared" si="25"/>
        <v>0</v>
      </c>
      <c r="F203" s="48" t="str">
        <f t="shared" si="26"/>
        <v/>
      </c>
      <c r="G203" s="54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98">
        <v>0</v>
      </c>
      <c r="D204" s="99">
        <f>SUM(Tabela2851185[#This Row])</f>
        <v>0</v>
      </c>
      <c r="E204" s="99">
        <f t="shared" si="25"/>
        <v>0</v>
      </c>
      <c r="F204" s="48" t="str">
        <f t="shared" si="26"/>
        <v/>
      </c>
      <c r="G204" s="54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98">
        <v>0</v>
      </c>
      <c r="D205" s="99">
        <f>SUM(Tabela2851185[#This Row])</f>
        <v>0</v>
      </c>
      <c r="E205" s="99">
        <f t="shared" si="25"/>
        <v>0</v>
      </c>
      <c r="F205" s="48" t="str">
        <f t="shared" si="26"/>
        <v/>
      </c>
      <c r="G205" s="54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98">
        <v>0</v>
      </c>
      <c r="D206" s="99">
        <f>SUM(Tabela2851185[#This Row])</f>
        <v>0</v>
      </c>
      <c r="E206" s="99">
        <f t="shared" si="25"/>
        <v>0</v>
      </c>
      <c r="F206" s="50" t="str">
        <f t="shared" si="26"/>
        <v/>
      </c>
      <c r="G206" s="55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98">
        <v>0</v>
      </c>
      <c r="D207" s="99">
        <f>SUM(Tabela2851185[#This Row])</f>
        <v>0</v>
      </c>
      <c r="E207" s="99">
        <f t="shared" si="25"/>
        <v>0</v>
      </c>
      <c r="F207" s="50" t="str">
        <f t="shared" si="26"/>
        <v/>
      </c>
      <c r="G207" s="55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98">
        <v>0</v>
      </c>
      <c r="D208" s="99">
        <f>SUM(Tabela2851185[#This Row])</f>
        <v>0</v>
      </c>
      <c r="E208" s="99">
        <f t="shared" si="25"/>
        <v>0</v>
      </c>
      <c r="F208" s="50" t="str">
        <f t="shared" si="26"/>
        <v/>
      </c>
      <c r="G208" s="55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98">
        <v>0</v>
      </c>
      <c r="D209" s="99">
        <f>SUM(Tabela2851185[#This Row])</f>
        <v>0</v>
      </c>
      <c r="E209" s="99">
        <f t="shared" si="25"/>
        <v>0</v>
      </c>
      <c r="F209" s="50" t="str">
        <f t="shared" si="26"/>
        <v/>
      </c>
      <c r="G209" s="55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52"/>
      <c r="AO209" s="52"/>
    </row>
    <row r="210" spans="2:41" s="44" customFormat="1" outlineLevel="1" x14ac:dyDescent="0.2">
      <c r="B210" s="56" t="s">
        <v>30</v>
      </c>
      <c r="C210" s="91"/>
      <c r="D210" s="91"/>
      <c r="E210" s="91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96">
        <f>SUM(Tabela1640174[[#All],[Kolumna2]])</f>
        <v>0</v>
      </c>
      <c r="D211" s="97">
        <f>SUM(Tabela1640174[[#All],[Kolumna3]])</f>
        <v>0</v>
      </c>
      <c r="E211" s="96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98">
        <v>0</v>
      </c>
      <c r="D212" s="99">
        <f>SUM(Tabela192345179[#This Row])</f>
        <v>0</v>
      </c>
      <c r="E212" s="99">
        <f t="shared" ref="E212:E221" si="27">C212-D212</f>
        <v>0</v>
      </c>
      <c r="F212" s="48" t="str">
        <f t="shared" ref="F212:F221" si="28">IFERROR(D212/C212,"")</f>
        <v/>
      </c>
      <c r="G212" s="54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98">
        <v>0</v>
      </c>
      <c r="D213" s="99">
        <f>SUM(Tabela192345179[#This Row])</f>
        <v>0</v>
      </c>
      <c r="E213" s="99">
        <f t="shared" si="27"/>
        <v>0</v>
      </c>
      <c r="F213" s="48" t="str">
        <f t="shared" si="28"/>
        <v/>
      </c>
      <c r="G213" s="54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98">
        <v>0</v>
      </c>
      <c r="D214" s="99">
        <f>SUM(Tabela192345179[#This Row])</f>
        <v>0</v>
      </c>
      <c r="E214" s="99">
        <f t="shared" si="27"/>
        <v>0</v>
      </c>
      <c r="F214" s="48" t="str">
        <f t="shared" si="28"/>
        <v/>
      </c>
      <c r="G214" s="54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98">
        <v>0</v>
      </c>
      <c r="D215" s="99">
        <f>SUM(Tabela192345179[#This Row])</f>
        <v>0</v>
      </c>
      <c r="E215" s="99">
        <f t="shared" si="27"/>
        <v>0</v>
      </c>
      <c r="F215" s="48" t="str">
        <f t="shared" si="28"/>
        <v/>
      </c>
      <c r="G215" s="54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98">
        <v>0</v>
      </c>
      <c r="D216" s="99">
        <f>SUM(Tabela192345179[#This Row])</f>
        <v>0</v>
      </c>
      <c r="E216" s="99">
        <f t="shared" si="27"/>
        <v>0</v>
      </c>
      <c r="F216" s="48" t="str">
        <f t="shared" si="28"/>
        <v/>
      </c>
      <c r="G216" s="54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98">
        <v>0</v>
      </c>
      <c r="D217" s="99">
        <f>SUM(Tabela192345179[#This Row])</f>
        <v>0</v>
      </c>
      <c r="E217" s="99">
        <f t="shared" si="27"/>
        <v>0</v>
      </c>
      <c r="F217" s="48" t="str">
        <f t="shared" si="28"/>
        <v/>
      </c>
      <c r="G217" s="54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98">
        <v>0</v>
      </c>
      <c r="D218" s="99">
        <f>SUM(Tabela192345179[#This Row])</f>
        <v>0</v>
      </c>
      <c r="E218" s="99">
        <f t="shared" si="27"/>
        <v>0</v>
      </c>
      <c r="F218" s="48" t="str">
        <f t="shared" si="28"/>
        <v/>
      </c>
      <c r="G218" s="54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98">
        <v>0</v>
      </c>
      <c r="D219" s="99">
        <f>SUM(Tabela192345179[#This Row])</f>
        <v>0</v>
      </c>
      <c r="E219" s="99">
        <f t="shared" si="27"/>
        <v>0</v>
      </c>
      <c r="F219" s="48" t="str">
        <f t="shared" si="28"/>
        <v/>
      </c>
      <c r="G219" s="54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98">
        <v>0</v>
      </c>
      <c r="D220" s="99">
        <f>SUM(Tabela192345179[#This Row])</f>
        <v>0</v>
      </c>
      <c r="E220" s="99">
        <f t="shared" si="27"/>
        <v>0</v>
      </c>
      <c r="F220" s="50" t="str">
        <f t="shared" si="28"/>
        <v/>
      </c>
      <c r="G220" s="55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98">
        <v>0</v>
      </c>
      <c r="D221" s="99">
        <f>SUM(Tabela192345179[#This Row])</f>
        <v>0</v>
      </c>
      <c r="E221" s="99">
        <f t="shared" si="27"/>
        <v>0</v>
      </c>
      <c r="F221" s="50" t="str">
        <f t="shared" si="28"/>
        <v/>
      </c>
      <c r="G221" s="55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52"/>
      <c r="AO221" s="52"/>
    </row>
    <row r="222" spans="2:41" s="44" customFormat="1" outlineLevel="1" x14ac:dyDescent="0.2">
      <c r="C222" s="91"/>
      <c r="D222" s="91"/>
      <c r="E222" s="91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96">
        <f>SUM(Tabela164058186[[#All],[Kolumna2]])</f>
        <v>0</v>
      </c>
      <c r="D223" s="97">
        <f>SUM(Tabela164058186[[#All],[Kolumna3]])</f>
        <v>0</v>
      </c>
      <c r="E223" s="96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98">
        <v>0</v>
      </c>
      <c r="D224" s="99">
        <f>SUM(Tabela19234559187[#This Row])</f>
        <v>0</v>
      </c>
      <c r="E224" s="99">
        <f t="shared" ref="E224:E233" si="29">C224-D224</f>
        <v>0</v>
      </c>
      <c r="F224" s="48" t="str">
        <f t="shared" ref="F224:F233" si="30">IFERROR(D224/C224,"")</f>
        <v/>
      </c>
      <c r="G224" s="54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2:39" s="44" customFormat="1" ht="16" outlineLevel="1" x14ac:dyDescent="0.2">
      <c r="B225" s="45" t="str">
        <f>'Wzorzec kategorii'!B181</f>
        <v>.</v>
      </c>
      <c r="C225" s="98">
        <v>0</v>
      </c>
      <c r="D225" s="99">
        <f>SUM(Tabela19234559187[#This Row])</f>
        <v>0</v>
      </c>
      <c r="E225" s="99">
        <f t="shared" si="29"/>
        <v>0</v>
      </c>
      <c r="F225" s="48" t="str">
        <f t="shared" si="30"/>
        <v/>
      </c>
      <c r="G225" s="54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2:39" s="44" customFormat="1" ht="16" outlineLevel="1" x14ac:dyDescent="0.2">
      <c r="B226" s="45" t="str">
        <f>'Wzorzec kategorii'!B182</f>
        <v>.</v>
      </c>
      <c r="C226" s="98">
        <v>0</v>
      </c>
      <c r="D226" s="99">
        <f>SUM(Tabela19234559187[#This Row])</f>
        <v>0</v>
      </c>
      <c r="E226" s="99">
        <f t="shared" si="29"/>
        <v>0</v>
      </c>
      <c r="F226" s="48" t="str">
        <f t="shared" si="30"/>
        <v/>
      </c>
      <c r="G226" s="54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2:39" s="44" customFormat="1" ht="16" outlineLevel="1" x14ac:dyDescent="0.2">
      <c r="B227" s="45" t="str">
        <f>'Wzorzec kategorii'!B183</f>
        <v>.</v>
      </c>
      <c r="C227" s="98">
        <v>0</v>
      </c>
      <c r="D227" s="99">
        <f>SUM(Tabela19234559187[#This Row])</f>
        <v>0</v>
      </c>
      <c r="E227" s="99">
        <f t="shared" si="29"/>
        <v>0</v>
      </c>
      <c r="F227" s="48" t="str">
        <f t="shared" si="30"/>
        <v/>
      </c>
      <c r="G227" s="54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2:39" s="44" customFormat="1" ht="16" outlineLevel="1" x14ac:dyDescent="0.2">
      <c r="B228" s="45" t="str">
        <f>'Wzorzec kategorii'!B184</f>
        <v>.</v>
      </c>
      <c r="C228" s="98">
        <v>0</v>
      </c>
      <c r="D228" s="99">
        <f>SUM(Tabela19234559187[#This Row])</f>
        <v>0</v>
      </c>
      <c r="E228" s="99">
        <f t="shared" si="29"/>
        <v>0</v>
      </c>
      <c r="F228" s="48" t="str">
        <f t="shared" si="30"/>
        <v/>
      </c>
      <c r="G228" s="54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2:39" s="44" customFormat="1" ht="16" outlineLevel="1" x14ac:dyDescent="0.2">
      <c r="B229" s="45" t="str">
        <f>'Wzorzec kategorii'!B185</f>
        <v>.</v>
      </c>
      <c r="C229" s="98">
        <v>0</v>
      </c>
      <c r="D229" s="99">
        <f>SUM(Tabela19234559187[#This Row])</f>
        <v>0</v>
      </c>
      <c r="E229" s="99">
        <f t="shared" si="29"/>
        <v>0</v>
      </c>
      <c r="F229" s="48" t="str">
        <f t="shared" si="30"/>
        <v/>
      </c>
      <c r="G229" s="54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2:39" s="44" customFormat="1" ht="16" outlineLevel="1" x14ac:dyDescent="0.2">
      <c r="B230" s="45" t="str">
        <f>'Wzorzec kategorii'!B186</f>
        <v>.</v>
      </c>
      <c r="C230" s="98">
        <v>0</v>
      </c>
      <c r="D230" s="99">
        <f>SUM(Tabela19234559187[#This Row])</f>
        <v>0</v>
      </c>
      <c r="E230" s="99">
        <f t="shared" si="29"/>
        <v>0</v>
      </c>
      <c r="F230" s="48" t="str">
        <f t="shared" si="30"/>
        <v/>
      </c>
      <c r="G230" s="54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2:39" s="44" customFormat="1" ht="16" outlineLevel="1" x14ac:dyDescent="0.2">
      <c r="B231" s="45" t="str">
        <f>'Wzorzec kategorii'!B187</f>
        <v>.</v>
      </c>
      <c r="C231" s="98">
        <v>0</v>
      </c>
      <c r="D231" s="99">
        <f>SUM(Tabela19234559187[#This Row])</f>
        <v>0</v>
      </c>
      <c r="E231" s="99">
        <f t="shared" si="29"/>
        <v>0</v>
      </c>
      <c r="F231" s="48" t="str">
        <f t="shared" si="30"/>
        <v/>
      </c>
      <c r="G231" s="54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</row>
    <row r="232" spans="2:39" s="44" customFormat="1" ht="16" outlineLevel="1" x14ac:dyDescent="0.2">
      <c r="B232" s="45" t="str">
        <f>'Wzorzec kategorii'!B188</f>
        <v>.</v>
      </c>
      <c r="C232" s="98">
        <v>0</v>
      </c>
      <c r="D232" s="99">
        <f>SUM(Tabela19234559187[#This Row])</f>
        <v>0</v>
      </c>
      <c r="E232" s="99">
        <f t="shared" si="29"/>
        <v>0</v>
      </c>
      <c r="F232" s="50" t="str">
        <f t="shared" si="30"/>
        <v/>
      </c>
      <c r="G232" s="55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</row>
    <row r="233" spans="2:39" s="44" customFormat="1" ht="16" outlineLevel="1" x14ac:dyDescent="0.2">
      <c r="B233" s="45" t="str">
        <f>'Wzorzec kategorii'!B189</f>
        <v>.</v>
      </c>
      <c r="C233" s="98">
        <v>0</v>
      </c>
      <c r="D233" s="99">
        <f>SUM(Tabela19234559187[#This Row])</f>
        <v>0</v>
      </c>
      <c r="E233" s="99">
        <f t="shared" si="29"/>
        <v>0</v>
      </c>
      <c r="F233" s="50" t="str">
        <f t="shared" si="30"/>
        <v/>
      </c>
      <c r="G233" s="55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</row>
    <row r="234" spans="2:39" s="44" customFormat="1" outlineLevel="1" x14ac:dyDescent="0.2">
      <c r="C234" s="91"/>
      <c r="D234" s="91"/>
      <c r="E234" s="91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96">
        <f>SUM(Tabela16405860188[[#All],[Kolumna2]])</f>
        <v>0</v>
      </c>
      <c r="D235" s="97">
        <f>SUM(Tabela16405860188[[#All],[Kolumna3]])</f>
        <v>0</v>
      </c>
      <c r="E235" s="96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98">
        <v>0</v>
      </c>
      <c r="D236" s="99">
        <f>SUM(Tabela1923455962190[#This Row])</f>
        <v>0</v>
      </c>
      <c r="E236" s="99">
        <f t="shared" ref="E236:E245" si="31">C236-D236</f>
        <v>0</v>
      </c>
      <c r="F236" s="48" t="str">
        <f t="shared" ref="F236:F245" si="32">IFERROR(D236/C236,"")</f>
        <v/>
      </c>
      <c r="G236" s="54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</row>
    <row r="237" spans="2:39" s="44" customFormat="1" ht="16" outlineLevel="1" x14ac:dyDescent="0.2">
      <c r="B237" s="45" t="str">
        <f>'Wzorzec kategorii'!B193</f>
        <v>.</v>
      </c>
      <c r="C237" s="98">
        <v>0</v>
      </c>
      <c r="D237" s="99">
        <f>SUM(Tabela1923455962190[#This Row])</f>
        <v>0</v>
      </c>
      <c r="E237" s="99">
        <f t="shared" si="31"/>
        <v>0</v>
      </c>
      <c r="F237" s="48" t="str">
        <f t="shared" si="32"/>
        <v/>
      </c>
      <c r="G237" s="54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</row>
    <row r="238" spans="2:39" s="44" customFormat="1" ht="16" outlineLevel="1" x14ac:dyDescent="0.2">
      <c r="B238" s="45" t="str">
        <f>'Wzorzec kategorii'!B194</f>
        <v>.</v>
      </c>
      <c r="C238" s="98">
        <v>0</v>
      </c>
      <c r="D238" s="99">
        <f>SUM(Tabela1923455962190[#This Row])</f>
        <v>0</v>
      </c>
      <c r="E238" s="99">
        <f t="shared" si="31"/>
        <v>0</v>
      </c>
      <c r="F238" s="48" t="str">
        <f t="shared" si="32"/>
        <v/>
      </c>
      <c r="G238" s="54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</row>
    <row r="239" spans="2:39" s="44" customFormat="1" ht="16" outlineLevel="1" x14ac:dyDescent="0.2">
      <c r="B239" s="45" t="str">
        <f>'Wzorzec kategorii'!B195</f>
        <v>.</v>
      </c>
      <c r="C239" s="98">
        <v>0</v>
      </c>
      <c r="D239" s="99">
        <f>SUM(Tabela1923455962190[#This Row])</f>
        <v>0</v>
      </c>
      <c r="E239" s="99">
        <f t="shared" si="31"/>
        <v>0</v>
      </c>
      <c r="F239" s="48" t="str">
        <f t="shared" si="32"/>
        <v/>
      </c>
      <c r="G239" s="54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</row>
    <row r="240" spans="2:39" s="44" customFormat="1" ht="16" outlineLevel="1" x14ac:dyDescent="0.2">
      <c r="B240" s="45" t="str">
        <f>'Wzorzec kategorii'!B196</f>
        <v>.</v>
      </c>
      <c r="C240" s="98">
        <v>0</v>
      </c>
      <c r="D240" s="99">
        <f>SUM(Tabela1923455962190[#This Row])</f>
        <v>0</v>
      </c>
      <c r="E240" s="99">
        <f t="shared" si="31"/>
        <v>0</v>
      </c>
      <c r="F240" s="48" t="str">
        <f t="shared" si="32"/>
        <v/>
      </c>
      <c r="G240" s="54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</row>
    <row r="241" spans="2:39" s="44" customFormat="1" ht="16" outlineLevel="1" x14ac:dyDescent="0.2">
      <c r="B241" s="45" t="str">
        <f>'Wzorzec kategorii'!B197</f>
        <v>.</v>
      </c>
      <c r="C241" s="98">
        <v>0</v>
      </c>
      <c r="D241" s="99">
        <f>SUM(Tabela1923455962190[#This Row])</f>
        <v>0</v>
      </c>
      <c r="E241" s="99">
        <f t="shared" si="31"/>
        <v>0</v>
      </c>
      <c r="F241" s="48" t="str">
        <f t="shared" si="32"/>
        <v/>
      </c>
      <c r="G241" s="54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</row>
    <row r="242" spans="2:39" s="44" customFormat="1" ht="16" outlineLevel="1" x14ac:dyDescent="0.2">
      <c r="B242" s="45" t="str">
        <f>'Wzorzec kategorii'!B198</f>
        <v>.</v>
      </c>
      <c r="C242" s="98">
        <v>0</v>
      </c>
      <c r="D242" s="99">
        <f>SUM(Tabela1923455962190[#This Row])</f>
        <v>0</v>
      </c>
      <c r="E242" s="99">
        <f t="shared" si="31"/>
        <v>0</v>
      </c>
      <c r="F242" s="48" t="str">
        <f t="shared" si="32"/>
        <v/>
      </c>
      <c r="G242" s="54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</row>
    <row r="243" spans="2:39" s="44" customFormat="1" ht="16" outlineLevel="1" x14ac:dyDescent="0.2">
      <c r="B243" s="45" t="str">
        <f>'Wzorzec kategorii'!B199</f>
        <v>.</v>
      </c>
      <c r="C243" s="98">
        <v>0</v>
      </c>
      <c r="D243" s="99">
        <f>SUM(Tabela1923455962190[#This Row])</f>
        <v>0</v>
      </c>
      <c r="E243" s="99">
        <f t="shared" si="31"/>
        <v>0</v>
      </c>
      <c r="F243" s="48" t="str">
        <f t="shared" si="32"/>
        <v/>
      </c>
      <c r="G243" s="54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</row>
    <row r="244" spans="2:39" s="44" customFormat="1" ht="16" outlineLevel="1" x14ac:dyDescent="0.2">
      <c r="B244" s="45" t="str">
        <f>'Wzorzec kategorii'!B200</f>
        <v>.</v>
      </c>
      <c r="C244" s="98">
        <v>0</v>
      </c>
      <c r="D244" s="99">
        <f>SUM(Tabela1923455962190[#This Row])</f>
        <v>0</v>
      </c>
      <c r="E244" s="99">
        <f t="shared" si="31"/>
        <v>0</v>
      </c>
      <c r="F244" s="50" t="str">
        <f t="shared" si="32"/>
        <v/>
      </c>
      <c r="G244" s="55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</row>
    <row r="245" spans="2:39" s="44" customFormat="1" ht="16" outlineLevel="1" x14ac:dyDescent="0.2">
      <c r="B245" s="45" t="str">
        <f>'Wzorzec kategorii'!B201</f>
        <v>.</v>
      </c>
      <c r="C245" s="98">
        <v>0</v>
      </c>
      <c r="D245" s="99">
        <f>SUM(Tabela1923455962190[#This Row])</f>
        <v>0</v>
      </c>
      <c r="E245" s="99">
        <f t="shared" si="31"/>
        <v>0</v>
      </c>
      <c r="F245" s="50" t="str">
        <f t="shared" si="32"/>
        <v/>
      </c>
      <c r="G245" s="55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</row>
    <row r="246" spans="2:39" s="44" customFormat="1" outlineLevel="1" x14ac:dyDescent="0.2">
      <c r="C246" s="91"/>
      <c r="D246" s="91"/>
      <c r="E246" s="91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96">
        <f>SUM(Tabela1640586061189[[#All],[Kolumna2]])</f>
        <v>0</v>
      </c>
      <c r="D247" s="97">
        <f>SUM(Tabela1640586061189[[#All],[Kolumna3]])</f>
        <v>0</v>
      </c>
      <c r="E247" s="96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98">
        <v>0</v>
      </c>
      <c r="D248" s="99">
        <f>SUM(Tabela1923455963191[#This Row])</f>
        <v>0</v>
      </c>
      <c r="E248" s="99">
        <f t="shared" ref="E248:E257" si="33">C248-D248</f>
        <v>0</v>
      </c>
      <c r="F248" s="48" t="str">
        <f t="shared" ref="F248:F257" si="34">IFERROR(D248/C248,"")</f>
        <v/>
      </c>
      <c r="G248" s="54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2:39" s="44" customFormat="1" ht="16" outlineLevel="1" x14ac:dyDescent="0.2">
      <c r="B249" s="45" t="str">
        <f>'Wzorzec kategorii'!B205</f>
        <v>.</v>
      </c>
      <c r="C249" s="98">
        <v>0</v>
      </c>
      <c r="D249" s="99">
        <f>SUM(Tabela1923455963191[#This Row])</f>
        <v>0</v>
      </c>
      <c r="E249" s="99">
        <f t="shared" si="33"/>
        <v>0</v>
      </c>
      <c r="F249" s="48" t="str">
        <f t="shared" si="34"/>
        <v/>
      </c>
      <c r="G249" s="54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2:39" s="44" customFormat="1" ht="16" outlineLevel="1" x14ac:dyDescent="0.2">
      <c r="B250" s="45" t="str">
        <f>'Wzorzec kategorii'!B206</f>
        <v>.</v>
      </c>
      <c r="C250" s="98">
        <v>0</v>
      </c>
      <c r="D250" s="99">
        <f>SUM(Tabela1923455963191[#This Row])</f>
        <v>0</v>
      </c>
      <c r="E250" s="99">
        <f t="shared" si="33"/>
        <v>0</v>
      </c>
      <c r="F250" s="48" t="str">
        <f t="shared" si="34"/>
        <v/>
      </c>
      <c r="G250" s="54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2:39" s="44" customFormat="1" ht="16" outlineLevel="1" x14ac:dyDescent="0.2">
      <c r="B251" s="45" t="str">
        <f>'Wzorzec kategorii'!B207</f>
        <v>.</v>
      </c>
      <c r="C251" s="98">
        <v>0</v>
      </c>
      <c r="D251" s="99">
        <f>SUM(Tabela1923455963191[#This Row])</f>
        <v>0</v>
      </c>
      <c r="E251" s="99">
        <f t="shared" si="33"/>
        <v>0</v>
      </c>
      <c r="F251" s="48" t="str">
        <f t="shared" si="34"/>
        <v/>
      </c>
      <c r="G251" s="54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2:39" s="44" customFormat="1" ht="16" outlineLevel="1" x14ac:dyDescent="0.2">
      <c r="B252" s="45" t="str">
        <f>'Wzorzec kategorii'!B208</f>
        <v>.</v>
      </c>
      <c r="C252" s="98">
        <v>0</v>
      </c>
      <c r="D252" s="99">
        <f>SUM(Tabela1923455963191[#This Row])</f>
        <v>0</v>
      </c>
      <c r="E252" s="99">
        <f t="shared" si="33"/>
        <v>0</v>
      </c>
      <c r="F252" s="48" t="str">
        <f t="shared" si="34"/>
        <v/>
      </c>
      <c r="G252" s="54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2:39" s="44" customFormat="1" ht="16" outlineLevel="1" x14ac:dyDescent="0.2">
      <c r="B253" s="45" t="str">
        <f>'Wzorzec kategorii'!B209</f>
        <v>.</v>
      </c>
      <c r="C253" s="98">
        <v>0</v>
      </c>
      <c r="D253" s="99">
        <f>SUM(Tabela1923455963191[#This Row])</f>
        <v>0</v>
      </c>
      <c r="E253" s="99">
        <f t="shared" si="33"/>
        <v>0</v>
      </c>
      <c r="F253" s="48" t="str">
        <f t="shared" si="34"/>
        <v/>
      </c>
      <c r="G253" s="54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2:39" s="44" customFormat="1" ht="16" outlineLevel="1" x14ac:dyDescent="0.2">
      <c r="B254" s="45" t="str">
        <f>'Wzorzec kategorii'!B210</f>
        <v>.</v>
      </c>
      <c r="C254" s="98">
        <v>0</v>
      </c>
      <c r="D254" s="99">
        <f>SUM(Tabela1923455963191[#This Row])</f>
        <v>0</v>
      </c>
      <c r="E254" s="99">
        <f t="shared" si="33"/>
        <v>0</v>
      </c>
      <c r="F254" s="48" t="str">
        <f t="shared" si="34"/>
        <v/>
      </c>
      <c r="G254" s="54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2:39" s="44" customFormat="1" ht="16" outlineLevel="1" x14ac:dyDescent="0.2">
      <c r="B255" s="45" t="str">
        <f>'Wzorzec kategorii'!B211</f>
        <v>.</v>
      </c>
      <c r="C255" s="98">
        <v>0</v>
      </c>
      <c r="D255" s="99">
        <f>SUM(Tabela1923455963191[#This Row])</f>
        <v>0</v>
      </c>
      <c r="E255" s="99">
        <f t="shared" si="33"/>
        <v>0</v>
      </c>
      <c r="F255" s="48" t="str">
        <f t="shared" si="34"/>
        <v/>
      </c>
      <c r="G255" s="54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2:39" s="44" customFormat="1" ht="16" outlineLevel="1" x14ac:dyDescent="0.2">
      <c r="B256" s="45" t="str">
        <f>'Wzorzec kategorii'!B212</f>
        <v>.</v>
      </c>
      <c r="C256" s="98">
        <v>0</v>
      </c>
      <c r="D256" s="99">
        <f>SUM(Tabela1923455963191[#This Row])</f>
        <v>0</v>
      </c>
      <c r="E256" s="99">
        <f t="shared" si="33"/>
        <v>0</v>
      </c>
      <c r="F256" s="50" t="str">
        <f t="shared" si="34"/>
        <v/>
      </c>
      <c r="G256" s="55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2:39" s="44" customFormat="1" ht="16" outlineLevel="1" x14ac:dyDescent="0.2">
      <c r="B257" s="45" t="str">
        <f>'Wzorzec kategorii'!B213</f>
        <v>.</v>
      </c>
      <c r="C257" s="98">
        <v>0</v>
      </c>
      <c r="D257" s="99">
        <f>SUM(Tabela1923455963191[#This Row])</f>
        <v>0</v>
      </c>
      <c r="E257" s="99">
        <f t="shared" si="33"/>
        <v>0</v>
      </c>
      <c r="F257" s="50" t="str">
        <f t="shared" si="34"/>
        <v/>
      </c>
      <c r="G257" s="55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95">
        <f>C77</f>
        <v>0</v>
      </c>
      <c r="D260" s="95">
        <f>D77</f>
        <v>0</v>
      </c>
      <c r="E260" s="95">
        <f>C260-D260</f>
        <v>0</v>
      </c>
      <c r="G260" s="19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{F1D1CE11-24DC-AB46-B4FE-218F5A46F6F0}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{7980B2B3-E6A3-674D-AC13-7E9E2133EDC3}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{9E963630-2280-AE4D-9213-8FCA4A1F4887}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{76CC240E-1F06-0C41-83D2-0516E3C6E115}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{5CFD24F4-E0CF-B342-960C-1A284A8580B0}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{008D2644-6E5E-294C-B046-38E01CA81C20}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{A08A08AB-D2AC-F346-AB1E-5054A1EABC4C}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{AB24E8CA-0FB8-AA49-97E4-D16D844C60C1}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{42B59FC0-C9F4-1146-B9FC-53EB62A0CB83}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{4DAC16F5-E772-8547-ACA5-D64AFA141274}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{706679D1-FBF7-BD44-ACC4-382CAE9C2FDB}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{D574DDCA-3D12-E74E-ACEA-7D3A8623F60C}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{5FC7834F-96D7-614A-B536-77D865655E0C}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{AF9431EF-106B-614E-B23D-8AB53D7FEB4A}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{374A2BC6-BFAE-2746-A38A-9DDC1B6D47B8}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{A05CCE32-E4F3-6347-8D19-64A1EB8CEEB0}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{9B11DE50-9419-7843-9A4D-8300A8173D93}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{B2572D59-8995-414F-B2D0-9AE1D48FE264}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{C7F20044-EAA8-A44B-82DF-405A3947AF53}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{909F6116-45A7-BE48-A842-FDFB4F277009}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{790627D2-7CE1-C949-91DB-2B2431D749C9}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{B52BD518-8B9F-3B49-9087-0881574FD994}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{DD41E80F-C237-8C41-8DF4-1FBDCA05E8F2}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{2EC42173-9117-6E4A-886F-1CFAEB168AE0}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{F3B4E4A5-8B0A-184F-925A-0A4C167AD4C9}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{2CA0BF42-4D40-2D4D-8E94-A0A37073762C}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{5F5B87A4-13B5-7E42-91EB-F128613A9F04}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{A0BF0AD2-CB70-C746-B3FE-A2F464AE504E}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{BF76B9A0-7305-B147-B772-9D142EFC73F2}</x14:id>
        </ext>
      </extLst>
    </cfRule>
  </conditionalFormatting>
  <conditionalFormatting sqref="I58:AM72">
    <cfRule type="expression" dxfId="5127" priority="17">
      <formula>I$56="DZIŚ"</formula>
    </cfRule>
  </conditionalFormatting>
  <conditionalFormatting sqref="I80:AM89">
    <cfRule type="expression" dxfId="5126" priority="16">
      <formula>I$56="DZIŚ"</formula>
    </cfRule>
  </conditionalFormatting>
  <conditionalFormatting sqref="I2:AM2 I3">
    <cfRule type="expression" dxfId="5125" priority="15">
      <formula>I$56="DZIŚ"</formula>
    </cfRule>
  </conditionalFormatting>
  <conditionalFormatting sqref="I92:AM101">
    <cfRule type="expression" dxfId="5124" priority="14">
      <formula>I$56="DZIŚ"</formula>
    </cfRule>
  </conditionalFormatting>
  <conditionalFormatting sqref="I104:AM113">
    <cfRule type="expression" dxfId="5123" priority="13">
      <formula>I$56="DZIŚ"</formula>
    </cfRule>
  </conditionalFormatting>
  <conditionalFormatting sqref="I116:AM125">
    <cfRule type="expression" dxfId="5122" priority="12">
      <formula>I$56="DZIŚ"</formula>
    </cfRule>
  </conditionalFormatting>
  <conditionalFormatting sqref="I128:AM137">
    <cfRule type="expression" dxfId="5121" priority="11">
      <formula>I$56="DZIŚ"</formula>
    </cfRule>
  </conditionalFormatting>
  <conditionalFormatting sqref="I140:AM149">
    <cfRule type="expression" dxfId="5120" priority="10">
      <formula>I$56="DZIŚ"</formula>
    </cfRule>
  </conditionalFormatting>
  <conditionalFormatting sqref="I152:AM161">
    <cfRule type="expression" dxfId="5119" priority="9">
      <formula>I$56="DZIŚ"</formula>
    </cfRule>
  </conditionalFormatting>
  <conditionalFormatting sqref="I164:AM173">
    <cfRule type="expression" dxfId="5118" priority="8">
      <formula>I$56="DZIŚ"</formula>
    </cfRule>
  </conditionalFormatting>
  <conditionalFormatting sqref="I176:AM185">
    <cfRule type="expression" dxfId="5117" priority="7">
      <formula>I$56="DZIŚ"</formula>
    </cfRule>
  </conditionalFormatting>
  <conditionalFormatting sqref="I188:AM197">
    <cfRule type="expression" dxfId="5116" priority="6">
      <formula>I$56="DZIŚ"</formula>
    </cfRule>
  </conditionalFormatting>
  <conditionalFormatting sqref="I200:AM209">
    <cfRule type="expression" dxfId="5115" priority="5">
      <formula>I$56="DZIŚ"</formula>
    </cfRule>
  </conditionalFormatting>
  <conditionalFormatting sqref="I212:AM221">
    <cfRule type="expression" dxfId="5114" priority="4">
      <formula>I$56="DZIŚ"</formula>
    </cfRule>
  </conditionalFormatting>
  <conditionalFormatting sqref="I224:AM233">
    <cfRule type="expression" dxfId="5113" priority="3">
      <formula>I$56="DZIŚ"</formula>
    </cfRule>
  </conditionalFormatting>
  <conditionalFormatting sqref="I236:AM245">
    <cfRule type="expression" dxfId="5112" priority="2">
      <formula>I$56="DZIŚ"</formula>
    </cfRule>
  </conditionalFormatting>
  <conditionalFormatting sqref="I248:AM257">
    <cfRule type="expression" dxfId="5111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D1CE11-24DC-AB46-B4FE-218F5A46F6F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7980B2B3-E6A3-674D-AC13-7E9E2133EDC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E963630-2280-AE4D-9213-8FCA4A1F4887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76CC240E-1F06-0C41-83D2-0516E3C6E115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CFD24F4-E0CF-B342-960C-1A284A8580B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08D2644-6E5E-294C-B046-38E01CA81C20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A08A08AB-D2AC-F346-AB1E-5054A1EABC4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AB24E8CA-0FB8-AA49-97E4-D16D844C60C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2B59FC0-C9F4-1146-B9FC-53EB62A0CB83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DAC16F5-E772-8547-ACA5-D64AFA14127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06679D1-FBF7-BD44-ACC4-382CAE9C2FDB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574DDCA-3D12-E74E-ACEA-7D3A8623F60C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FC7834F-96D7-614A-B536-77D865655E0C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F9431EF-106B-614E-B23D-8AB53D7FEB4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74A2BC6-BFAE-2746-A38A-9DDC1B6D47B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05CCE32-E4F3-6347-8D19-64A1EB8CEEB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9B11DE50-9419-7843-9A4D-8300A8173D93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B2572D59-8995-414F-B2D0-9AE1D48FE26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7F20044-EAA8-A44B-82DF-405A3947AF5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09F6116-45A7-BE48-A842-FDFB4F27700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790627D2-7CE1-C949-91DB-2B2431D749C9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52BD518-8B9F-3B49-9087-0881574FD99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DD41E80F-C237-8C41-8DF4-1FBDCA05E8F2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EC42173-9117-6E4A-886F-1CFAEB168AE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3B4E4A5-8B0A-184F-925A-0A4C167AD4C9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CA0BF42-4D40-2D4D-8E94-A0A37073762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F5B87A4-13B5-7E42-91EB-F128613A9F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A0BF0AD2-CB70-C746-B3FE-A2F464AE504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F76B9A0-7305-B147-B772-9D142EFC73F2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2021-01-01T19:31:13Z</dcterms:modified>
</cp:coreProperties>
</file>